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2"/>
  <workbookPr codeName="ThisWorkbook"/>
  <mc:AlternateContent xmlns:mc="http://schemas.openxmlformats.org/markup-compatibility/2006">
    <mc:Choice Requires="x15">
      <x15ac:absPath xmlns:x15ac="http://schemas.microsoft.com/office/spreadsheetml/2010/11/ac" url="https://cagbc.sharepoint.com/sites/M365_ZeroCarbon/Shared Documents/Development/ZCB-Design v4/2024 -- ZCB-Design v4/1_Working Docs/Life cycle carbon calculator-LCCC/"/>
    </mc:Choice>
  </mc:AlternateContent>
  <xr:revisionPtr revIDLastSave="0" documentId="8_{8631BC46-C590-42DF-94E9-171BEA70B430}" xr6:coauthVersionLast="47" xr6:coauthVersionMax="47" xr10:uidLastSave="{00000000-0000-0000-0000-000000000000}"/>
  <workbookProtection workbookAlgorithmName="SHA-512" workbookHashValue="TuzsYhaxawKCY6TVrxiV7BFkB3Uzr1PvAhP5BFzwcv7svedshc0LfPkn/aDzUhgXEk9UCQzzktrhaAZzwM63QA==" workbookSaltValue="WScHHYTSisScQEjOWOMgUg==" workbookSpinCount="100000" lockStructure="1"/>
  <bookViews>
    <workbookView xWindow="-103" yWindow="-103" windowWidth="22149" windowHeight="13200" firstSheet="1" activeTab="1" xr2:uid="{44AAF413-9890-4DEF-897C-39BD846EEEAE}"/>
  </bookViews>
  <sheets>
    <sheet name="Password" sheetId="14" state="hidden" r:id="rId1"/>
    <sheet name="Instructions" sheetId="13" r:id="rId2"/>
    <sheet name="General Project Info" sheetId="1" r:id="rId3"/>
    <sheet name="Scenarios &amp; Measures" sheetId="2" r:id="rId4"/>
    <sheet name="Results" sheetId="16" r:id="rId5"/>
    <sheet name="Emissions Tables" sheetId="6" r:id="rId6"/>
    <sheet name="References" sheetId="15" r:id="rId7"/>
    <sheet name="Unit Conversions" sheetId="7" state="hidden" r:id="rId8"/>
    <sheet name="Unit Conversions Array" sheetId="8" state="hidden" r:id="rId9"/>
    <sheet name="Logo and Colour" sheetId="12" state="hidden" r:id="rId10"/>
  </sheets>
  <definedNames>
    <definedName name="Biogas">'General Project Info'!$S$65:$AA$65</definedName>
    <definedName name="Biomass">'General Project Info'!$S$62:$W$62</definedName>
    <definedName name="Carbon_Offset">'General Project Info'!$S$56:$T$56</definedName>
    <definedName name="Chilled_Water_Electric_Drive">'General Project Info'!$S$59:$V$59</definedName>
    <definedName name="Chilled_Water_Gas_Absorption">'General Project Info'!$S$60:$V$60</definedName>
    <definedName name="Chilled_Water_Gas_Engine">'General Project Info'!$S$61:$V$61</definedName>
    <definedName name="Diesel">'General Project Info'!$S$51:$X$51</definedName>
    <definedName name="District_Hot_Water">'General Project Info'!$S$58:$V$58</definedName>
    <definedName name="District_Steam">'General Project Info'!$S$57:$Z$57</definedName>
    <definedName name="Electricity">'General Project Info'!$S$54:$W$54</definedName>
    <definedName name="Fuel_Oil_1">'General Project Info'!$S$47:$X$47</definedName>
    <definedName name="Fuel_Oil_2">'General Project Info'!$S$48:$X$48</definedName>
    <definedName name="Fuel_Oil_4">'General Project Info'!$S$49:$X$49</definedName>
    <definedName name="Fuel_Oil_5_and_6">'General Project Info'!$S$50:$X$50</definedName>
    <definedName name="Green_Heat">'General Project Info'!$S$66:$V$66</definedName>
    <definedName name="Green_Heat_District_Heat">'General Project Info'!$S$66:$V$66</definedName>
    <definedName name="Kerosene">'General Project Info'!$S$52:$X$52</definedName>
    <definedName name="Meets_ZCB_option" localSheetId="4">Results!$V$16:$V$16</definedName>
    <definedName name="Meets_ZCB_option">#REF!</definedName>
    <definedName name="Natural_Gas">'General Project Info'!$S$46:$AA$46</definedName>
    <definedName name="Natural_Gas_Cost">"$/"&amp;Natural_Gas</definedName>
    <definedName name="oil">'General Project Info'!#REF!</definedName>
    <definedName name="Other">'General Project Info'!$S$64:$V$64</definedName>
    <definedName name="_xlnm.Print_Area" localSheetId="4">Results!$A$1:$T$83</definedName>
    <definedName name="Propane">'General Project Info'!$S$53:$Z$53</definedName>
    <definedName name="RECs">'General Project Info'!$S$55:$W$55</definedName>
    <definedName name="Solar_PV_or_Wind">'General Project Info'!$S$63:$W$63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2" i="1" l="1"/>
  <c r="U37" i="1"/>
  <c r="S40" i="1"/>
  <c r="S39" i="1"/>
  <c r="S38" i="1"/>
  <c r="S37" i="1"/>
  <c r="S41" i="1"/>
  <c r="S42" i="1"/>
  <c r="K127" i="2" a="1"/>
  <c r="K127" i="2" s="1"/>
  <c r="K36" i="2" a="1"/>
  <c r="K36" i="2" s="1"/>
  <c r="K67" i="2" a="1"/>
  <c r="K67" i="2" s="1"/>
  <c r="K97" i="2" a="1"/>
  <c r="K97" i="2" s="1"/>
  <c r="S26" i="1"/>
  <c r="S24" i="1"/>
  <c r="S12" i="1" l="1"/>
  <c r="S25" i="1"/>
  <c r="S23" i="1"/>
  <c r="S22" i="1"/>
  <c r="S21" i="1"/>
  <c r="S20" i="1"/>
  <c r="S19" i="1"/>
  <c r="S18" i="1"/>
  <c r="S17" i="1"/>
  <c r="S16" i="1"/>
  <c r="S15" i="1"/>
  <c r="S14" i="1"/>
  <c r="S13" i="1"/>
  <c r="H100" i="2"/>
  <c r="H101" i="2"/>
  <c r="H102" i="2"/>
  <c r="H103" i="2"/>
  <c r="H104" i="2"/>
  <c r="H105" i="2"/>
  <c r="H130" i="2"/>
  <c r="H131" i="2"/>
  <c r="H132" i="2"/>
  <c r="H133" i="2"/>
  <c r="H134" i="2"/>
  <c r="H135" i="2"/>
  <c r="H136" i="2"/>
  <c r="H137" i="2"/>
  <c r="H138" i="2"/>
  <c r="H71" i="2"/>
  <c r="H72" i="2"/>
  <c r="H73" i="2"/>
  <c r="H74" i="2"/>
  <c r="H75" i="2"/>
  <c r="H76" i="2"/>
  <c r="H77" i="2"/>
  <c r="H78" i="2"/>
  <c r="H79" i="2"/>
  <c r="H80" i="2"/>
  <c r="H81" i="2"/>
  <c r="H82" i="2"/>
  <c r="H83" i="2"/>
  <c r="H70" i="2"/>
  <c r="K41" i="1"/>
  <c r="K40" i="1"/>
  <c r="K39" i="1"/>
  <c r="U39" i="1" s="1"/>
  <c r="N39" i="1"/>
  <c r="N40" i="1"/>
  <c r="N41" i="1"/>
  <c r="N42" i="1"/>
  <c r="U42" i="1" s="1"/>
  <c r="V42" i="1" s="1"/>
  <c r="N38" i="1"/>
  <c r="U38" i="1" s="1"/>
  <c r="V38" i="1" s="1"/>
  <c r="W36" i="1"/>
  <c r="W37" i="1"/>
  <c r="W38" i="1"/>
  <c r="W39" i="1"/>
  <c r="W40" i="1"/>
  <c r="W41" i="1"/>
  <c r="W42" i="1"/>
  <c r="V37" i="1"/>
  <c r="T42" i="1"/>
  <c r="T39" i="1"/>
  <c r="T38" i="1"/>
  <c r="T40" i="1"/>
  <c r="T41" i="1"/>
  <c r="T37" i="1"/>
  <c r="R38" i="1"/>
  <c r="Y38" i="1" s="1"/>
  <c r="R39" i="1"/>
  <c r="Y39" i="1" s="1"/>
  <c r="R40" i="1"/>
  <c r="Y40" i="1" s="1"/>
  <c r="R41" i="1"/>
  <c r="Y41" i="1" s="1"/>
  <c r="R42" i="1"/>
  <c r="Y42" i="1" s="1"/>
  <c r="H39" i="2"/>
  <c r="H40" i="2"/>
  <c r="H41" i="2"/>
  <c r="H42" i="2"/>
  <c r="H43" i="2"/>
  <c r="K33" i="1"/>
  <c r="U41" i="1" l="1"/>
  <c r="V41" i="1" s="1"/>
  <c r="U40" i="1"/>
  <c r="V40" i="1" s="1"/>
  <c r="K36" i="1"/>
  <c r="U33" i="1"/>
  <c r="V39" i="1"/>
  <c r="E8" i="2"/>
  <c r="E8" i="16"/>
  <c r="R32" i="1"/>
  <c r="AB10" i="2"/>
  <c r="IM10" i="2" l="1"/>
  <c r="IL10" i="2"/>
  <c r="IK10" i="2"/>
  <c r="IJ10" i="2"/>
  <c r="II10" i="2"/>
  <c r="IH10" i="2"/>
  <c r="IG10" i="2"/>
  <c r="IF10" i="2"/>
  <c r="IE10" i="2"/>
  <c r="ID10" i="2"/>
  <c r="IC10" i="2"/>
  <c r="IB10" i="2"/>
  <c r="IA10" i="2"/>
  <c r="HZ10" i="2"/>
  <c r="HY10" i="2"/>
  <c r="HX10" i="2"/>
  <c r="HW10" i="2"/>
  <c r="HV10" i="2"/>
  <c r="HU10" i="2"/>
  <c r="HT10" i="2"/>
  <c r="HS10" i="2"/>
  <c r="HR10" i="2"/>
  <c r="HQ10" i="2"/>
  <c r="HP10" i="2"/>
  <c r="HO10" i="2"/>
  <c r="HN10" i="2"/>
  <c r="HM10" i="2"/>
  <c r="HL10" i="2"/>
  <c r="HK10" i="2"/>
  <c r="HJ10" i="2"/>
  <c r="HI10" i="2"/>
  <c r="HH10" i="2"/>
  <c r="HG10" i="2"/>
  <c r="HF10" i="2"/>
  <c r="HE10" i="2"/>
  <c r="HD10" i="2"/>
  <c r="HC10" i="2"/>
  <c r="HB10" i="2"/>
  <c r="HA10" i="2"/>
  <c r="GZ10" i="2"/>
  <c r="GY10" i="2"/>
  <c r="GX10" i="2"/>
  <c r="GW10" i="2"/>
  <c r="GV10" i="2"/>
  <c r="GU10" i="2"/>
  <c r="GT10" i="2"/>
  <c r="GS10" i="2"/>
  <c r="GR10" i="2"/>
  <c r="GQ10" i="2"/>
  <c r="GP10" i="2"/>
  <c r="GO10" i="2"/>
  <c r="GN10" i="2"/>
  <c r="GM10" i="2"/>
  <c r="GL10" i="2"/>
  <c r="GK10" i="2"/>
  <c r="GJ10" i="2"/>
  <c r="GI10" i="2"/>
  <c r="GH10" i="2"/>
  <c r="GG10" i="2"/>
  <c r="GF10" i="2"/>
  <c r="GE10" i="2"/>
  <c r="GD10" i="2"/>
  <c r="GC10" i="2"/>
  <c r="GB10" i="2"/>
  <c r="GA10" i="2"/>
  <c r="FZ10" i="2"/>
  <c r="FY10" i="2"/>
  <c r="FX10" i="2"/>
  <c r="FW10" i="2"/>
  <c r="FV10" i="2"/>
  <c r="FU10" i="2"/>
  <c r="FT10" i="2"/>
  <c r="FS10" i="2"/>
  <c r="FR10" i="2"/>
  <c r="FQ10" i="2"/>
  <c r="FP10" i="2"/>
  <c r="FO10" i="2"/>
  <c r="FN10" i="2"/>
  <c r="FM10" i="2"/>
  <c r="FL10" i="2"/>
  <c r="FK10" i="2"/>
  <c r="FJ10" i="2"/>
  <c r="FI10" i="2"/>
  <c r="FH10" i="2"/>
  <c r="FG10" i="2"/>
  <c r="FF10" i="2"/>
  <c r="FE10" i="2"/>
  <c r="FD10" i="2"/>
  <c r="FC10" i="2"/>
  <c r="FB10" i="2"/>
  <c r="FA10" i="2"/>
  <c r="EZ10" i="2"/>
  <c r="EY10" i="2"/>
  <c r="EX10" i="2"/>
  <c r="EW10" i="2"/>
  <c r="EV10" i="2"/>
  <c r="EU10" i="2"/>
  <c r="ET10" i="2"/>
  <c r="ES10" i="2"/>
  <c r="ER10" i="2"/>
  <c r="EQ10" i="2"/>
  <c r="IM9" i="2"/>
  <c r="IL9" i="2"/>
  <c r="IK9" i="2"/>
  <c r="IJ9" i="2"/>
  <c r="II9" i="2"/>
  <c r="IH9" i="2"/>
  <c r="IG9" i="2"/>
  <c r="IF9" i="2"/>
  <c r="IE9" i="2"/>
  <c r="ID9" i="2"/>
  <c r="IC9" i="2"/>
  <c r="IB9" i="2"/>
  <c r="IA9" i="2"/>
  <c r="HZ9" i="2"/>
  <c r="HY9" i="2"/>
  <c r="HX9" i="2"/>
  <c r="HW9" i="2"/>
  <c r="HV9" i="2"/>
  <c r="HU9" i="2"/>
  <c r="HT9" i="2"/>
  <c r="HS9" i="2"/>
  <c r="HR9" i="2"/>
  <c r="HQ9" i="2"/>
  <c r="HP9" i="2"/>
  <c r="HO9" i="2"/>
  <c r="HN9" i="2"/>
  <c r="HM9" i="2"/>
  <c r="HL9" i="2"/>
  <c r="HK9" i="2"/>
  <c r="HJ9" i="2"/>
  <c r="HI9" i="2"/>
  <c r="HH9" i="2"/>
  <c r="HG9" i="2"/>
  <c r="HF9" i="2"/>
  <c r="HE9" i="2"/>
  <c r="HD9" i="2"/>
  <c r="HC9" i="2"/>
  <c r="HB9" i="2"/>
  <c r="HA9" i="2"/>
  <c r="GZ9" i="2"/>
  <c r="GY9" i="2"/>
  <c r="GX9" i="2"/>
  <c r="GW9" i="2"/>
  <c r="GV9" i="2"/>
  <c r="GU9" i="2"/>
  <c r="GT9" i="2"/>
  <c r="GS9" i="2"/>
  <c r="GR9" i="2"/>
  <c r="GQ9" i="2"/>
  <c r="GP9" i="2"/>
  <c r="GO9" i="2"/>
  <c r="GN9" i="2"/>
  <c r="GM9" i="2"/>
  <c r="GL9" i="2"/>
  <c r="GK9" i="2"/>
  <c r="GJ9" i="2"/>
  <c r="GI9" i="2"/>
  <c r="GH9" i="2"/>
  <c r="GG9" i="2"/>
  <c r="GF9" i="2"/>
  <c r="GE9" i="2"/>
  <c r="GD9" i="2"/>
  <c r="GC9" i="2"/>
  <c r="GB9" i="2"/>
  <c r="GA9" i="2"/>
  <c r="FZ9" i="2"/>
  <c r="FY9" i="2"/>
  <c r="FX9" i="2"/>
  <c r="FW9" i="2"/>
  <c r="FV9" i="2"/>
  <c r="FU9" i="2"/>
  <c r="FT9" i="2"/>
  <c r="FS9" i="2"/>
  <c r="FR9" i="2"/>
  <c r="FQ9" i="2"/>
  <c r="FP9" i="2"/>
  <c r="FO9" i="2"/>
  <c r="FN9" i="2"/>
  <c r="FM9" i="2"/>
  <c r="FL9" i="2"/>
  <c r="FK9" i="2"/>
  <c r="FJ9" i="2"/>
  <c r="FI9" i="2"/>
  <c r="FH9" i="2"/>
  <c r="FG9" i="2"/>
  <c r="FF9" i="2"/>
  <c r="FE9" i="2"/>
  <c r="FD9" i="2"/>
  <c r="FC9" i="2"/>
  <c r="FB9" i="2"/>
  <c r="FA9" i="2"/>
  <c r="EZ9" i="2"/>
  <c r="EY9" i="2"/>
  <c r="EX9" i="2"/>
  <c r="EW9" i="2"/>
  <c r="EV9" i="2"/>
  <c r="EU9" i="2"/>
  <c r="ET9" i="2"/>
  <c r="ES9" i="2"/>
  <c r="ER9" i="2"/>
  <c r="EQ9" i="2"/>
  <c r="EQ8" i="2"/>
  <c r="G16" i="16"/>
  <c r="AQ9" i="2"/>
  <c r="H14" i="2"/>
  <c r="EU11" i="2" l="1"/>
  <c r="FS11" i="2"/>
  <c r="GQ11" i="2"/>
  <c r="HO11" i="2"/>
  <c r="IM11" i="2"/>
  <c r="HA11" i="2"/>
  <c r="FE11" i="2"/>
  <c r="GC11" i="2"/>
  <c r="IA11" i="2"/>
  <c r="FF11" i="2"/>
  <c r="GD11" i="2"/>
  <c r="HB11" i="2"/>
  <c r="HZ11" i="2"/>
  <c r="FG11" i="2"/>
  <c r="GE11" i="2"/>
  <c r="HC11" i="2"/>
  <c r="ES11" i="2"/>
  <c r="FQ11" i="2"/>
  <c r="GO11" i="2"/>
  <c r="ET11" i="2"/>
  <c r="FR11" i="2"/>
  <c r="GP11" i="2"/>
  <c r="HN11" i="2"/>
  <c r="IL11" i="2"/>
  <c r="GA11" i="2"/>
  <c r="EW11" i="2"/>
  <c r="HM11" i="2"/>
  <c r="HY11" i="2"/>
  <c r="IK11" i="2"/>
  <c r="EV11" i="2"/>
  <c r="FH11" i="2"/>
  <c r="FT11" i="2"/>
  <c r="GF11" i="2"/>
  <c r="GR11" i="2"/>
  <c r="HD11" i="2"/>
  <c r="HP11" i="2"/>
  <c r="IB11" i="2"/>
  <c r="FU11" i="2"/>
  <c r="GS11" i="2"/>
  <c r="HQ11" i="2"/>
  <c r="GH11" i="2"/>
  <c r="FI11" i="2"/>
  <c r="GG11" i="2"/>
  <c r="HE11" i="2"/>
  <c r="IC11" i="2"/>
  <c r="EX11" i="2"/>
  <c r="FJ11" i="2"/>
  <c r="FV11" i="2"/>
  <c r="GT11" i="2"/>
  <c r="HF11" i="2"/>
  <c r="HR11" i="2"/>
  <c r="ID11" i="2"/>
  <c r="EY11" i="2"/>
  <c r="FK11" i="2"/>
  <c r="FW11" i="2"/>
  <c r="GI11" i="2"/>
  <c r="GU11" i="2"/>
  <c r="HG11" i="2"/>
  <c r="HS11" i="2"/>
  <c r="IE11" i="2"/>
  <c r="EZ11" i="2"/>
  <c r="FL11" i="2"/>
  <c r="FX11" i="2"/>
  <c r="GJ11" i="2"/>
  <c r="GV11" i="2"/>
  <c r="HH11" i="2"/>
  <c r="HT11" i="2"/>
  <c r="IF11" i="2"/>
  <c r="FA11" i="2"/>
  <c r="FM11" i="2"/>
  <c r="FY11" i="2"/>
  <c r="GK11" i="2"/>
  <c r="GW11" i="2"/>
  <c r="HI11" i="2"/>
  <c r="HU11" i="2"/>
  <c r="IG11" i="2"/>
  <c r="FB11" i="2"/>
  <c r="FN11" i="2"/>
  <c r="FZ11" i="2"/>
  <c r="GL11" i="2"/>
  <c r="GX11" i="2"/>
  <c r="HJ11" i="2"/>
  <c r="HV11" i="2"/>
  <c r="IH11" i="2"/>
  <c r="EQ11" i="2"/>
  <c r="FC11" i="2"/>
  <c r="FO11" i="2"/>
  <c r="GM11" i="2"/>
  <c r="GY11" i="2"/>
  <c r="HK11" i="2"/>
  <c r="HW11" i="2"/>
  <c r="II11" i="2"/>
  <c r="ER11" i="2"/>
  <c r="FD11" i="2"/>
  <c r="FP11" i="2"/>
  <c r="GB11" i="2"/>
  <c r="GN11" i="2"/>
  <c r="GZ11" i="2"/>
  <c r="HL11" i="2"/>
  <c r="HX11" i="2"/>
  <c r="IJ11" i="2"/>
  <c r="ER8" i="2"/>
  <c r="AR10" i="2"/>
  <c r="AG14" i="2"/>
  <c r="AQ8" i="2"/>
  <c r="ES8" i="2" l="1"/>
  <c r="AR8" i="2"/>
  <c r="ET8" i="2" l="1"/>
  <c r="AS8" i="2"/>
  <c r="EU8" i="2" l="1"/>
  <c r="AT8" i="2"/>
  <c r="EV8" i="2" l="1"/>
  <c r="AU8" i="2"/>
  <c r="EW8" i="2" l="1"/>
  <c r="AV8" i="2"/>
  <c r="EX8" i="2" l="1"/>
  <c r="AW8" i="2"/>
  <c r="EY8" i="2" l="1"/>
  <c r="AX8" i="2"/>
  <c r="EZ8" i="2" l="1"/>
  <c r="AY8" i="2"/>
  <c r="FA8" i="2" l="1"/>
  <c r="AZ8" i="2"/>
  <c r="FB8" i="2" l="1"/>
  <c r="BA8" i="2"/>
  <c r="FC8" i="2" l="1"/>
  <c r="BB8" i="2"/>
  <c r="FD8" i="2" l="1"/>
  <c r="BC8" i="2"/>
  <c r="FE8" i="2" l="1"/>
  <c r="BD8" i="2"/>
  <c r="FF8" i="2" l="1"/>
  <c r="BE8" i="2"/>
  <c r="FG8" i="2" l="1"/>
  <c r="BF8" i="2"/>
  <c r="FH8" i="2" l="1"/>
  <c r="BG8" i="2"/>
  <c r="FI8" i="2" l="1"/>
  <c r="BH8" i="2"/>
  <c r="FJ8" i="2" l="1"/>
  <c r="BI8" i="2"/>
  <c r="FK8" i="2" l="1"/>
  <c r="BJ8" i="2"/>
  <c r="FL8" i="2" l="1"/>
  <c r="BK8" i="2"/>
  <c r="FM8" i="2" l="1"/>
  <c r="BL8" i="2"/>
  <c r="FN8" i="2" l="1"/>
  <c r="BM8" i="2"/>
  <c r="FO8" i="2" l="1"/>
  <c r="BN8" i="2"/>
  <c r="FP8" i="2" l="1"/>
  <c r="BO8" i="2"/>
  <c r="FQ8" i="2" l="1"/>
  <c r="BP8" i="2"/>
  <c r="FR8" i="2" l="1"/>
  <c r="BQ8" i="2"/>
  <c r="FS8" i="2" l="1"/>
  <c r="BR8" i="2"/>
  <c r="FT8" i="2" l="1"/>
  <c r="BS8" i="2"/>
  <c r="FU8" i="2" l="1"/>
  <c r="BT8" i="2"/>
  <c r="FV8" i="2" l="1"/>
  <c r="BU8" i="2"/>
  <c r="FW8" i="2" l="1"/>
  <c r="BV8" i="2"/>
  <c r="FX8" i="2" l="1"/>
  <c r="BW8" i="2"/>
  <c r="FY8" i="2" l="1"/>
  <c r="BX8" i="2"/>
  <c r="FZ8" i="2" l="1"/>
  <c r="BY8" i="2"/>
  <c r="GA8" i="2" l="1"/>
  <c r="BZ8" i="2"/>
  <c r="GB8" i="2" l="1"/>
  <c r="CA8" i="2"/>
  <c r="W33" i="1"/>
  <c r="GC8" i="2" l="1"/>
  <c r="CB8" i="2"/>
  <c r="GD8" i="2" l="1"/>
  <c r="CC8" i="2"/>
  <c r="Q12" i="16"/>
  <c r="GE8" i="2" l="1"/>
  <c r="CD8" i="2"/>
  <c r="GF8" i="2" l="1"/>
  <c r="CE8" i="2"/>
  <c r="GG8" i="2" l="1"/>
  <c r="CF8" i="2"/>
  <c r="AG143" i="2"/>
  <c r="U143" i="2"/>
  <c r="AA143" i="2" s="1"/>
  <c r="AG142" i="2"/>
  <c r="U142" i="2"/>
  <c r="AA142" i="2" s="1"/>
  <c r="AG141" i="2"/>
  <c r="U141" i="2"/>
  <c r="AA141" i="2" s="1"/>
  <c r="AG140" i="2"/>
  <c r="U140" i="2"/>
  <c r="AG139" i="2"/>
  <c r="U139" i="2"/>
  <c r="AA139" i="2" s="1"/>
  <c r="AG138" i="2"/>
  <c r="U138" i="2"/>
  <c r="AA138" i="2" s="1"/>
  <c r="AG137" i="2"/>
  <c r="U137" i="2"/>
  <c r="AG136" i="2"/>
  <c r="U136" i="2"/>
  <c r="AA136" i="2" s="1"/>
  <c r="AG135" i="2"/>
  <c r="U135" i="2"/>
  <c r="AA135" i="2" s="1"/>
  <c r="AG134" i="2"/>
  <c r="U134" i="2"/>
  <c r="AG133" i="2"/>
  <c r="U133" i="2"/>
  <c r="AA133" i="2" s="1"/>
  <c r="AG132" i="2"/>
  <c r="U132" i="2"/>
  <c r="AA132" i="2" s="1"/>
  <c r="AG131" i="2"/>
  <c r="U131" i="2"/>
  <c r="AA131" i="2" s="1"/>
  <c r="AG130" i="2"/>
  <c r="U130" i="2"/>
  <c r="P16" i="16"/>
  <c r="U101" i="2"/>
  <c r="U102" i="2"/>
  <c r="U103" i="2"/>
  <c r="U104" i="2"/>
  <c r="U105" i="2"/>
  <c r="U106" i="2"/>
  <c r="U107" i="2"/>
  <c r="U108" i="2"/>
  <c r="U109" i="2"/>
  <c r="U110" i="2"/>
  <c r="U111" i="2"/>
  <c r="U112" i="2"/>
  <c r="U113" i="2"/>
  <c r="U100" i="2"/>
  <c r="U78" i="2"/>
  <c r="U71" i="2"/>
  <c r="U72" i="2"/>
  <c r="U73" i="2"/>
  <c r="U74" i="2"/>
  <c r="U75" i="2"/>
  <c r="U76" i="2"/>
  <c r="U77" i="2"/>
  <c r="U79" i="2"/>
  <c r="U80" i="2"/>
  <c r="U81" i="2"/>
  <c r="U82" i="2"/>
  <c r="U83" i="2"/>
  <c r="U70" i="2"/>
  <c r="U40" i="2"/>
  <c r="U41" i="2"/>
  <c r="U42" i="2"/>
  <c r="U43" i="2"/>
  <c r="U44" i="2"/>
  <c r="U45" i="2"/>
  <c r="U46" i="2"/>
  <c r="U47" i="2"/>
  <c r="U48" i="2"/>
  <c r="U49" i="2"/>
  <c r="U50" i="2"/>
  <c r="U51" i="2"/>
  <c r="U52" i="2"/>
  <c r="U39" i="2"/>
  <c r="U14" i="2"/>
  <c r="U15" i="2"/>
  <c r="Z15" i="2" s="1"/>
  <c r="U16" i="2"/>
  <c r="U17" i="2"/>
  <c r="U18" i="2"/>
  <c r="U19" i="2"/>
  <c r="U20" i="2"/>
  <c r="U21" i="2"/>
  <c r="U22" i="2"/>
  <c r="U23" i="2"/>
  <c r="U24" i="2"/>
  <c r="U25" i="2"/>
  <c r="U26" i="2"/>
  <c r="U27" i="2"/>
  <c r="E11" i="16"/>
  <c r="M16" i="16"/>
  <c r="J16" i="16"/>
  <c r="E16" i="16"/>
  <c r="Q10" i="16"/>
  <c r="X130" i="2"/>
  <c r="Y130" i="2" s="1"/>
  <c r="X131" i="2"/>
  <c r="Y131" i="2" s="1"/>
  <c r="X132" i="2"/>
  <c r="Y132" i="2" s="1"/>
  <c r="X133" i="2"/>
  <c r="Y133" i="2" s="1"/>
  <c r="X134" i="2"/>
  <c r="Y134" i="2" s="1"/>
  <c r="X135" i="2"/>
  <c r="Y135" i="2" s="1"/>
  <c r="X136" i="2"/>
  <c r="Y136" i="2" s="1"/>
  <c r="X137" i="2"/>
  <c r="Y137" i="2" s="1"/>
  <c r="X138" i="2"/>
  <c r="Y138" i="2" s="1"/>
  <c r="H139" i="2"/>
  <c r="X139" i="2" s="1"/>
  <c r="Y139" i="2" s="1"/>
  <c r="H140" i="2"/>
  <c r="X140" i="2" s="1"/>
  <c r="Y140" i="2" s="1"/>
  <c r="H141" i="2"/>
  <c r="X141" i="2" s="1"/>
  <c r="Y141" i="2" s="1"/>
  <c r="H142" i="2"/>
  <c r="X142" i="2" s="1"/>
  <c r="Y142" i="2" s="1"/>
  <c r="H143" i="2"/>
  <c r="X143" i="2" s="1"/>
  <c r="Y143" i="2" s="1"/>
  <c r="N145" i="2"/>
  <c r="O145" i="2"/>
  <c r="P145" i="2"/>
  <c r="Y149" i="2" s="1"/>
  <c r="AA134" i="2" l="1"/>
  <c r="J134" i="2" s="1"/>
  <c r="GH8" i="2"/>
  <c r="CG8" i="2"/>
  <c r="Z137" i="2"/>
  <c r="Z108" i="2"/>
  <c r="AA108" i="2"/>
  <c r="J108" i="2" s="1"/>
  <c r="Z107" i="2"/>
  <c r="AA107" i="2"/>
  <c r="J107" i="2" s="1"/>
  <c r="Z130" i="2"/>
  <c r="Z134" i="2"/>
  <c r="J138" i="2"/>
  <c r="Z138" i="2"/>
  <c r="J142" i="2"/>
  <c r="Z142" i="2"/>
  <c r="Z133" i="2"/>
  <c r="J133" i="2"/>
  <c r="Z100" i="2"/>
  <c r="Z106" i="2"/>
  <c r="AA106" i="2"/>
  <c r="J106" i="2" s="1"/>
  <c r="AA109" i="2"/>
  <c r="J109" i="2" s="1"/>
  <c r="Z109" i="2"/>
  <c r="Z113" i="2"/>
  <c r="AA113" i="2"/>
  <c r="J113" i="2" s="1"/>
  <c r="AA105" i="2"/>
  <c r="J105" i="2" s="1"/>
  <c r="Z105" i="2"/>
  <c r="Z131" i="2"/>
  <c r="J131" i="2"/>
  <c r="Z135" i="2"/>
  <c r="J135" i="2"/>
  <c r="Z139" i="2"/>
  <c r="J139" i="2"/>
  <c r="Z143" i="2"/>
  <c r="J143" i="2"/>
  <c r="Z112" i="2"/>
  <c r="AA112" i="2"/>
  <c r="J112" i="2" s="1"/>
  <c r="Z104" i="2"/>
  <c r="AA104" i="2"/>
  <c r="J104" i="2" s="1"/>
  <c r="AA101" i="2"/>
  <c r="J101" i="2" s="1"/>
  <c r="Z101" i="2"/>
  <c r="Z141" i="2"/>
  <c r="J141" i="2"/>
  <c r="AA111" i="2"/>
  <c r="J111" i="2" s="1"/>
  <c r="Z111" i="2"/>
  <c r="AA103" i="2"/>
  <c r="J103" i="2" s="1"/>
  <c r="Z103" i="2"/>
  <c r="J132" i="2"/>
  <c r="Z132" i="2"/>
  <c r="J136" i="2"/>
  <c r="Z136" i="2"/>
  <c r="Z140" i="2"/>
  <c r="AA110" i="2"/>
  <c r="J110" i="2" s="1"/>
  <c r="Z110" i="2"/>
  <c r="AA102" i="2"/>
  <c r="J102" i="2" s="1"/>
  <c r="Z102" i="2"/>
  <c r="AA75" i="2"/>
  <c r="J75" i="2" s="1"/>
  <c r="Z75" i="2"/>
  <c r="Z83" i="2"/>
  <c r="AA83" i="2"/>
  <c r="J83" i="2" s="1"/>
  <c r="AA74" i="2"/>
  <c r="J74" i="2" s="1"/>
  <c r="Z74" i="2"/>
  <c r="AA82" i="2"/>
  <c r="J82" i="2" s="1"/>
  <c r="Z82" i="2"/>
  <c r="Z73" i="2"/>
  <c r="Z80" i="2"/>
  <c r="AA80" i="2"/>
  <c r="J80" i="2" s="1"/>
  <c r="Z71" i="2"/>
  <c r="Z76" i="2"/>
  <c r="AA76" i="2"/>
  <c r="J76" i="2" s="1"/>
  <c r="Z81" i="2"/>
  <c r="AA81" i="2"/>
  <c r="J81" i="2" s="1"/>
  <c r="AA79" i="2"/>
  <c r="J79" i="2" s="1"/>
  <c r="Z79" i="2"/>
  <c r="AA78" i="2"/>
  <c r="J78" i="2" s="1"/>
  <c r="Z78" i="2"/>
  <c r="Z72" i="2"/>
  <c r="AA77" i="2"/>
  <c r="J77" i="2" s="1"/>
  <c r="Z77" i="2"/>
  <c r="Z70" i="2"/>
  <c r="AA52" i="2"/>
  <c r="J52" i="2" s="1"/>
  <c r="Z52" i="2"/>
  <c r="AA51" i="2"/>
  <c r="J51" i="2" s="1"/>
  <c r="Z51" i="2"/>
  <c r="Z43" i="2"/>
  <c r="Z50" i="2"/>
  <c r="AA50" i="2"/>
  <c r="J50" i="2" s="1"/>
  <c r="Z42" i="2"/>
  <c r="Z44" i="2"/>
  <c r="AA49" i="2"/>
  <c r="J49" i="2" s="1"/>
  <c r="Z49" i="2"/>
  <c r="Z48" i="2"/>
  <c r="AA48" i="2"/>
  <c r="J48" i="2" s="1"/>
  <c r="Z40" i="2"/>
  <c r="Z47" i="2"/>
  <c r="AA47" i="2"/>
  <c r="J47" i="2" s="1"/>
  <c r="Z46" i="2"/>
  <c r="AA46" i="2"/>
  <c r="J46" i="2" s="1"/>
  <c r="Z39" i="2"/>
  <c r="AA45" i="2"/>
  <c r="J45" i="2" s="1"/>
  <c r="Z45" i="2"/>
  <c r="Z41" i="2"/>
  <c r="AA27" i="2"/>
  <c r="J27" i="2" s="1"/>
  <c r="Z27" i="2"/>
  <c r="AA25" i="2"/>
  <c r="J25" i="2" s="1"/>
  <c r="Z25" i="2"/>
  <c r="Z17" i="2"/>
  <c r="Z19" i="2"/>
  <c r="AA24" i="2"/>
  <c r="J24" i="2" s="1"/>
  <c r="Z24" i="2"/>
  <c r="AA16" i="2"/>
  <c r="Z16" i="2"/>
  <c r="AA23" i="2"/>
  <c r="J23" i="2" s="1"/>
  <c r="Z23" i="2"/>
  <c r="AA26" i="2"/>
  <c r="J26" i="2" s="1"/>
  <c r="Z26" i="2"/>
  <c r="AA22" i="2"/>
  <c r="J22" i="2" s="1"/>
  <c r="Z22" i="2"/>
  <c r="Z14" i="2"/>
  <c r="P53" i="16"/>
  <c r="AA20" i="2"/>
  <c r="J20" i="2" s="1"/>
  <c r="Z20" i="2"/>
  <c r="AA21" i="2"/>
  <c r="J21" i="2" s="1"/>
  <c r="Z21" i="2"/>
  <c r="Z18" i="2"/>
  <c r="G145" i="2"/>
  <c r="AH126" i="2"/>
  <c r="AQ29" i="2" l="1"/>
  <c r="AQ30" i="2" s="1"/>
  <c r="AQ92" i="2"/>
  <c r="AQ93" i="2" s="1"/>
  <c r="AQ122" i="2"/>
  <c r="AQ152" i="2"/>
  <c r="AQ61" i="2"/>
  <c r="GI8" i="2"/>
  <c r="CH8" i="2"/>
  <c r="P20" i="16"/>
  <c r="P19" i="16"/>
  <c r="H27" i="6"/>
  <c r="G27" i="6" s="1"/>
  <c r="H26" i="6"/>
  <c r="G26" i="6" s="1"/>
  <c r="H25" i="6"/>
  <c r="H24" i="6"/>
  <c r="G24" i="6" s="1"/>
  <c r="H23" i="6"/>
  <c r="H33" i="6"/>
  <c r="G33" i="6" s="1"/>
  <c r="H32" i="6"/>
  <c r="G32" i="6" s="1"/>
  <c r="H31" i="6"/>
  <c r="G31" i="6" s="1"/>
  <c r="H30" i="6"/>
  <c r="G30" i="6" s="1"/>
  <c r="H35" i="6"/>
  <c r="G35" i="6" s="1"/>
  <c r="H34" i="6"/>
  <c r="G34" i="6" s="1"/>
  <c r="H29" i="6"/>
  <c r="G29" i="6" s="1"/>
  <c r="H28" i="6"/>
  <c r="G28" i="6" s="1"/>
  <c r="D35" i="6"/>
  <c r="C35" i="6" s="1"/>
  <c r="D34" i="6"/>
  <c r="C34" i="6" s="1"/>
  <c r="D33" i="6"/>
  <c r="C33" i="6" s="1"/>
  <c r="D32" i="6"/>
  <c r="C32" i="6" s="1"/>
  <c r="D31" i="6"/>
  <c r="C31" i="6" s="1"/>
  <c r="D30" i="6"/>
  <c r="C30" i="6" s="1"/>
  <c r="D29" i="6"/>
  <c r="C29" i="6" s="1"/>
  <c r="D28" i="6"/>
  <c r="C28" i="6" s="1"/>
  <c r="D27" i="6"/>
  <c r="C27" i="6" s="1"/>
  <c r="D26" i="6"/>
  <c r="C26" i="6" s="1"/>
  <c r="D25" i="6"/>
  <c r="C25" i="6" s="1"/>
  <c r="D24" i="6"/>
  <c r="C24" i="6" s="1"/>
  <c r="D23" i="6"/>
  <c r="C23" i="6" s="1"/>
  <c r="S33" i="1"/>
  <c r="S34" i="1"/>
  <c r="G25" i="6" l="1"/>
  <c r="K35" i="1"/>
  <c r="U35" i="1" s="1"/>
  <c r="G23" i="6"/>
  <c r="K34" i="1"/>
  <c r="U34" i="1" s="1"/>
  <c r="K32" i="1"/>
  <c r="AS29" i="2"/>
  <c r="AR29" i="2"/>
  <c r="AR92" i="2"/>
  <c r="AS92" i="2" s="1"/>
  <c r="AR61" i="2"/>
  <c r="AR62" i="2" s="1"/>
  <c r="AQ62" i="2"/>
  <c r="CJ29" i="2"/>
  <c r="GJ8" i="2"/>
  <c r="CI8" i="2"/>
  <c r="AR122" i="2"/>
  <c r="AQ123" i="2"/>
  <c r="AQ153" i="2"/>
  <c r="AR152" i="2"/>
  <c r="BJ29" i="2"/>
  <c r="CE29" i="2"/>
  <c r="BB29" i="2"/>
  <c r="CZ29" i="2"/>
  <c r="CG29" i="2"/>
  <c r="AX29" i="2"/>
  <c r="EF29" i="2"/>
  <c r="DA29" i="2"/>
  <c r="BC29" i="2"/>
  <c r="BV29" i="2"/>
  <c r="BT29" i="2"/>
  <c r="EE29" i="2"/>
  <c r="DF29" i="2"/>
  <c r="BP29" i="2"/>
  <c r="EK29" i="2"/>
  <c r="DR29" i="2"/>
  <c r="DI29" i="2"/>
  <c r="BD29" i="2"/>
  <c r="EM29" i="2"/>
  <c r="BL29" i="2"/>
  <c r="CQ29" i="2"/>
  <c r="CC29" i="2"/>
  <c r="DP29" i="2"/>
  <c r="CW29" i="2"/>
  <c r="DE29" i="2"/>
  <c r="EC29" i="2"/>
  <c r="DJ29" i="2"/>
  <c r="BW29" i="2"/>
  <c r="EH29" i="2"/>
  <c r="ED29" i="2"/>
  <c r="EL29" i="2"/>
  <c r="DD29" i="2"/>
  <c r="CO29" i="2"/>
  <c r="CT29" i="2"/>
  <c r="EJ29" i="2"/>
  <c r="CP29" i="2"/>
  <c r="AW29" i="2"/>
  <c r="BK29" i="2"/>
  <c r="BZ29" i="2"/>
  <c r="DH29" i="2"/>
  <c r="DN29" i="2"/>
  <c r="CM29" i="2"/>
  <c r="BE29" i="2"/>
  <c r="CB29" i="2"/>
  <c r="DB29" i="2"/>
  <c r="CI29" i="2"/>
  <c r="AU29" i="2"/>
  <c r="BN29" i="2"/>
  <c r="DY29" i="2"/>
  <c r="AY29" i="2"/>
  <c r="CR29" i="2"/>
  <c r="BA29" i="2"/>
  <c r="CS29" i="2"/>
  <c r="DW29" i="2"/>
  <c r="AV29" i="2"/>
  <c r="DZ29" i="2"/>
  <c r="DL29" i="2"/>
  <c r="CU29" i="2"/>
  <c r="DC29" i="2"/>
  <c r="DS29" i="2"/>
  <c r="BG29" i="2"/>
  <c r="CK29" i="2"/>
  <c r="EB29" i="2"/>
  <c r="AT29" i="2"/>
  <c r="BX29" i="2"/>
  <c r="BF29" i="2"/>
  <c r="CV29" i="2"/>
  <c r="BS29" i="2"/>
  <c r="BR29" i="2"/>
  <c r="DU29" i="2"/>
  <c r="BH29" i="2"/>
  <c r="DX29" i="2"/>
  <c r="DO29" i="2"/>
  <c r="CF29" i="2"/>
  <c r="EG29" i="2"/>
  <c r="BM29" i="2"/>
  <c r="EI29" i="2"/>
  <c r="DT29" i="2"/>
  <c r="CX29" i="2"/>
  <c r="BI29" i="2"/>
  <c r="CL29" i="2"/>
  <c r="DQ29" i="2"/>
  <c r="BU29" i="2"/>
  <c r="CH29" i="2"/>
  <c r="DG29" i="2"/>
  <c r="CA29" i="2"/>
  <c r="DM29" i="2"/>
  <c r="BO29" i="2"/>
  <c r="EA29" i="2"/>
  <c r="DV29" i="2"/>
  <c r="CN29" i="2"/>
  <c r="BQ29" i="2"/>
  <c r="BY29" i="2"/>
  <c r="CD29" i="2"/>
  <c r="DK29" i="2"/>
  <c r="CY29" i="2"/>
  <c r="AZ29" i="2"/>
  <c r="P21" i="16"/>
  <c r="P22" i="16" s="1"/>
  <c r="U32" i="1" l="1"/>
  <c r="V32" i="1" s="1"/>
  <c r="AR93" i="2"/>
  <c r="AS61" i="2"/>
  <c r="AS62" i="2" s="1"/>
  <c r="GK8" i="2"/>
  <c r="CJ8" i="2"/>
  <c r="AS152" i="2"/>
  <c r="AR153" i="2"/>
  <c r="AA140" i="2" s="1"/>
  <c r="J140" i="2" s="1"/>
  <c r="AS122" i="2"/>
  <c r="AR123" i="2"/>
  <c r="AS93" i="2"/>
  <c r="AT92" i="2"/>
  <c r="AS10" i="2"/>
  <c r="AT10" i="2"/>
  <c r="AU10" i="2"/>
  <c r="AV10" i="2"/>
  <c r="AW10" i="2"/>
  <c r="AX10" i="2"/>
  <c r="AY10" i="2"/>
  <c r="AZ10" i="2"/>
  <c r="BA10" i="2"/>
  <c r="BB10" i="2"/>
  <c r="BC10" i="2"/>
  <c r="BD10" i="2"/>
  <c r="BE10" i="2"/>
  <c r="BF10" i="2"/>
  <c r="BG10" i="2"/>
  <c r="BH10" i="2"/>
  <c r="BI10" i="2"/>
  <c r="BJ10" i="2"/>
  <c r="BK10" i="2"/>
  <c r="BL10" i="2"/>
  <c r="BM10" i="2"/>
  <c r="BN10" i="2"/>
  <c r="BO10" i="2"/>
  <c r="BP10" i="2"/>
  <c r="BQ10" i="2"/>
  <c r="BR10" i="2"/>
  <c r="BS10" i="2"/>
  <c r="BT10" i="2"/>
  <c r="BU10" i="2"/>
  <c r="BV10" i="2"/>
  <c r="BW10" i="2"/>
  <c r="BX10" i="2"/>
  <c r="BY10" i="2"/>
  <c r="BZ10" i="2"/>
  <c r="CA10" i="2"/>
  <c r="CB10" i="2"/>
  <c r="CC10" i="2"/>
  <c r="CD10" i="2"/>
  <c r="CE10" i="2"/>
  <c r="CF10" i="2"/>
  <c r="CG10" i="2"/>
  <c r="CH10" i="2"/>
  <c r="CI10" i="2"/>
  <c r="CJ10" i="2"/>
  <c r="CK10" i="2"/>
  <c r="CL10" i="2"/>
  <c r="CM10" i="2"/>
  <c r="CN10" i="2"/>
  <c r="CO10" i="2"/>
  <c r="CP10" i="2"/>
  <c r="CQ10" i="2"/>
  <c r="CR10" i="2"/>
  <c r="CS10" i="2"/>
  <c r="CT10" i="2"/>
  <c r="CU10" i="2"/>
  <c r="CV10" i="2"/>
  <c r="CW10" i="2"/>
  <c r="CX10" i="2"/>
  <c r="CY10" i="2"/>
  <c r="CZ10" i="2"/>
  <c r="DA10" i="2"/>
  <c r="DB10" i="2"/>
  <c r="DC10" i="2"/>
  <c r="DD10" i="2"/>
  <c r="DE10" i="2"/>
  <c r="DF10" i="2"/>
  <c r="DG10" i="2"/>
  <c r="DH10" i="2"/>
  <c r="DI10" i="2"/>
  <c r="DJ10" i="2"/>
  <c r="DK10" i="2"/>
  <c r="DL10" i="2"/>
  <c r="DM10" i="2"/>
  <c r="DN10" i="2"/>
  <c r="DO10" i="2"/>
  <c r="DP10" i="2"/>
  <c r="DQ10" i="2"/>
  <c r="DR10" i="2"/>
  <c r="DS10" i="2"/>
  <c r="DT10" i="2"/>
  <c r="DU10" i="2"/>
  <c r="DV10" i="2"/>
  <c r="DW10" i="2"/>
  <c r="DX10" i="2"/>
  <c r="DY10" i="2"/>
  <c r="DZ10" i="2"/>
  <c r="EA10" i="2"/>
  <c r="EB10" i="2"/>
  <c r="EC10" i="2"/>
  <c r="ED10" i="2"/>
  <c r="EE10" i="2"/>
  <c r="EF10" i="2"/>
  <c r="EG10" i="2"/>
  <c r="EH10" i="2"/>
  <c r="EI10" i="2"/>
  <c r="EJ10" i="2"/>
  <c r="EK10" i="2"/>
  <c r="EL10" i="2"/>
  <c r="EM10" i="2"/>
  <c r="AQ10" i="2"/>
  <c r="AT61" i="2" l="1"/>
  <c r="AT62" i="2" s="1"/>
  <c r="GL8" i="2"/>
  <c r="CK8" i="2"/>
  <c r="AT122" i="2"/>
  <c r="AS123" i="2"/>
  <c r="AT152" i="2"/>
  <c r="AS153" i="2"/>
  <c r="AT93" i="2"/>
  <c r="AU92" i="2"/>
  <c r="AQ11" i="2"/>
  <c r="AU61" i="2" l="1"/>
  <c r="AU62" i="2" s="1"/>
  <c r="GM8" i="2"/>
  <c r="CL8" i="2"/>
  <c r="AT153" i="2"/>
  <c r="AU152" i="2"/>
  <c r="AT123" i="2"/>
  <c r="AU122" i="2"/>
  <c r="AU93" i="2"/>
  <c r="AV92" i="2"/>
  <c r="AV9" i="2"/>
  <c r="AV11" i="2" s="1"/>
  <c r="AW9" i="2"/>
  <c r="AW11" i="2" s="1"/>
  <c r="AX9" i="2"/>
  <c r="AX11" i="2" s="1"/>
  <c r="AY9" i="2"/>
  <c r="AY11" i="2" s="1"/>
  <c r="AZ9" i="2"/>
  <c r="AZ11" i="2" s="1"/>
  <c r="BA9" i="2"/>
  <c r="BA11" i="2" s="1"/>
  <c r="BB9" i="2"/>
  <c r="BB11" i="2" s="1"/>
  <c r="BC9" i="2"/>
  <c r="BC11" i="2" s="1"/>
  <c r="BD9" i="2"/>
  <c r="BD11" i="2" s="1"/>
  <c r="BE9" i="2"/>
  <c r="BE11" i="2" s="1"/>
  <c r="BF9" i="2"/>
  <c r="BF11" i="2" s="1"/>
  <c r="BG9" i="2"/>
  <c r="BG11" i="2" s="1"/>
  <c r="BH9" i="2"/>
  <c r="BH11" i="2" s="1"/>
  <c r="BI9" i="2"/>
  <c r="BI11" i="2" s="1"/>
  <c r="BJ9" i="2"/>
  <c r="BJ11" i="2" s="1"/>
  <c r="BK9" i="2"/>
  <c r="BK11" i="2" s="1"/>
  <c r="BL9" i="2"/>
  <c r="BL11" i="2" s="1"/>
  <c r="BM9" i="2"/>
  <c r="BM11" i="2" s="1"/>
  <c r="BN9" i="2"/>
  <c r="BN11" i="2" s="1"/>
  <c r="BO9" i="2"/>
  <c r="BO11" i="2" s="1"/>
  <c r="BP9" i="2"/>
  <c r="BP11" i="2" s="1"/>
  <c r="BQ9" i="2"/>
  <c r="BQ11" i="2" s="1"/>
  <c r="BR9" i="2"/>
  <c r="BR11" i="2" s="1"/>
  <c r="BS9" i="2"/>
  <c r="BS11" i="2" s="1"/>
  <c r="BT9" i="2"/>
  <c r="BT11" i="2" s="1"/>
  <c r="BU9" i="2"/>
  <c r="BU11" i="2" s="1"/>
  <c r="BV9" i="2"/>
  <c r="BV11" i="2" s="1"/>
  <c r="BW9" i="2"/>
  <c r="BW11" i="2" s="1"/>
  <c r="BX9" i="2"/>
  <c r="BX11" i="2" s="1"/>
  <c r="BY9" i="2"/>
  <c r="BY11" i="2" s="1"/>
  <c r="BZ9" i="2"/>
  <c r="BZ11" i="2" s="1"/>
  <c r="CA9" i="2"/>
  <c r="CA11" i="2" s="1"/>
  <c r="CB9" i="2"/>
  <c r="CB11" i="2" s="1"/>
  <c r="CC9" i="2"/>
  <c r="CC11" i="2" s="1"/>
  <c r="CD9" i="2"/>
  <c r="CD11" i="2" s="1"/>
  <c r="CE9" i="2"/>
  <c r="CE11" i="2" s="1"/>
  <c r="CF9" i="2"/>
  <c r="CF11" i="2" s="1"/>
  <c r="CG9" i="2"/>
  <c r="CG11" i="2" s="1"/>
  <c r="CH9" i="2"/>
  <c r="CH11" i="2" s="1"/>
  <c r="CI9" i="2"/>
  <c r="CI11" i="2" s="1"/>
  <c r="CJ9" i="2"/>
  <c r="CJ11" i="2" s="1"/>
  <c r="CK9" i="2"/>
  <c r="CK11" i="2" s="1"/>
  <c r="CL9" i="2"/>
  <c r="CL11" i="2" s="1"/>
  <c r="CM9" i="2"/>
  <c r="CM11" i="2" s="1"/>
  <c r="CN9" i="2"/>
  <c r="CN11" i="2" s="1"/>
  <c r="CO9" i="2"/>
  <c r="CO11" i="2" s="1"/>
  <c r="CP9" i="2"/>
  <c r="CP11" i="2" s="1"/>
  <c r="CQ9" i="2"/>
  <c r="CQ11" i="2" s="1"/>
  <c r="CR9" i="2"/>
  <c r="CR11" i="2" s="1"/>
  <c r="CS9" i="2"/>
  <c r="CS11" i="2" s="1"/>
  <c r="CT9" i="2"/>
  <c r="CT11" i="2" s="1"/>
  <c r="CU9" i="2"/>
  <c r="CU11" i="2" s="1"/>
  <c r="CV9" i="2"/>
  <c r="CV11" i="2" s="1"/>
  <c r="CW9" i="2"/>
  <c r="CW11" i="2" s="1"/>
  <c r="CX9" i="2"/>
  <c r="CX11" i="2" s="1"/>
  <c r="CY9" i="2"/>
  <c r="CY11" i="2" s="1"/>
  <c r="CZ9" i="2"/>
  <c r="CZ11" i="2" s="1"/>
  <c r="DA9" i="2"/>
  <c r="DA11" i="2" s="1"/>
  <c r="DB9" i="2"/>
  <c r="DB11" i="2" s="1"/>
  <c r="DC9" i="2"/>
  <c r="DC11" i="2" s="1"/>
  <c r="DD9" i="2"/>
  <c r="DD11" i="2" s="1"/>
  <c r="DE9" i="2"/>
  <c r="DE11" i="2" s="1"/>
  <c r="DF9" i="2"/>
  <c r="DF11" i="2" s="1"/>
  <c r="DG9" i="2"/>
  <c r="DG11" i="2" s="1"/>
  <c r="DH9" i="2"/>
  <c r="DH11" i="2" s="1"/>
  <c r="DI9" i="2"/>
  <c r="DI11" i="2" s="1"/>
  <c r="DJ9" i="2"/>
  <c r="DJ11" i="2" s="1"/>
  <c r="DK9" i="2"/>
  <c r="DK11" i="2" s="1"/>
  <c r="DL9" i="2"/>
  <c r="DL11" i="2" s="1"/>
  <c r="DM9" i="2"/>
  <c r="DM11" i="2" s="1"/>
  <c r="DN9" i="2"/>
  <c r="DN11" i="2" s="1"/>
  <c r="DO9" i="2"/>
  <c r="DO11" i="2" s="1"/>
  <c r="DP9" i="2"/>
  <c r="DP11" i="2" s="1"/>
  <c r="DQ9" i="2"/>
  <c r="DQ11" i="2" s="1"/>
  <c r="DR9" i="2"/>
  <c r="DR11" i="2" s="1"/>
  <c r="DS9" i="2"/>
  <c r="DS11" i="2" s="1"/>
  <c r="DT9" i="2"/>
  <c r="DT11" i="2" s="1"/>
  <c r="DU9" i="2"/>
  <c r="DU11" i="2" s="1"/>
  <c r="DV9" i="2"/>
  <c r="DV11" i="2" s="1"/>
  <c r="DW9" i="2"/>
  <c r="DW11" i="2" s="1"/>
  <c r="DX9" i="2"/>
  <c r="DX11" i="2" s="1"/>
  <c r="DY9" i="2"/>
  <c r="DY11" i="2" s="1"/>
  <c r="DZ9" i="2"/>
  <c r="DZ11" i="2" s="1"/>
  <c r="EA9" i="2"/>
  <c r="EA11" i="2" s="1"/>
  <c r="EB9" i="2"/>
  <c r="EB11" i="2" s="1"/>
  <c r="EC9" i="2"/>
  <c r="EC11" i="2" s="1"/>
  <c r="ED9" i="2"/>
  <c r="ED11" i="2" s="1"/>
  <c r="EE9" i="2"/>
  <c r="EE11" i="2" s="1"/>
  <c r="EF9" i="2"/>
  <c r="EF11" i="2" s="1"/>
  <c r="EG9" i="2"/>
  <c r="EG11" i="2" s="1"/>
  <c r="EH9" i="2"/>
  <c r="EH11" i="2" s="1"/>
  <c r="EI9" i="2"/>
  <c r="EI11" i="2" s="1"/>
  <c r="EJ9" i="2"/>
  <c r="EJ11" i="2" s="1"/>
  <c r="EK9" i="2"/>
  <c r="EK11" i="2" s="1"/>
  <c r="EL9" i="2"/>
  <c r="EL11" i="2" s="1"/>
  <c r="EM9" i="2"/>
  <c r="EM11" i="2" s="1"/>
  <c r="AS9" i="2"/>
  <c r="AS11" i="2" s="1"/>
  <c r="AT9" i="2"/>
  <c r="AT11" i="2" s="1"/>
  <c r="AU9" i="2"/>
  <c r="AU11" i="2" s="1"/>
  <c r="AR9" i="2"/>
  <c r="AR11" i="2" s="1"/>
  <c r="W35" i="1"/>
  <c r="S32" i="1"/>
  <c r="T32" i="1" s="1"/>
  <c r="AV61" i="2" l="1"/>
  <c r="GN8" i="2"/>
  <c r="CM8" i="2"/>
  <c r="AV122" i="2"/>
  <c r="AU123" i="2"/>
  <c r="AV152" i="2"/>
  <c r="AU153" i="2"/>
  <c r="AW92" i="2"/>
  <c r="AV93" i="2"/>
  <c r="AB11" i="2"/>
  <c r="H15" i="2"/>
  <c r="X15" i="2" s="1"/>
  <c r="Y15" i="2" s="1"/>
  <c r="AW61" i="2" l="1"/>
  <c r="AV62" i="2"/>
  <c r="GO8" i="2"/>
  <c r="CN8" i="2"/>
  <c r="AV153" i="2"/>
  <c r="AW152" i="2"/>
  <c r="AW122" i="2"/>
  <c r="AV123" i="2"/>
  <c r="AW93" i="2"/>
  <c r="AX92" i="2"/>
  <c r="X14" i="2"/>
  <c r="S35" i="1"/>
  <c r="S36" i="1"/>
  <c r="AW62" i="2" l="1"/>
  <c r="AX61" i="2"/>
  <c r="GP8" i="2"/>
  <c r="CO8" i="2"/>
  <c r="AX122" i="2"/>
  <c r="AW123" i="2"/>
  <c r="AW153" i="2"/>
  <c r="AX152" i="2"/>
  <c r="AY92" i="2"/>
  <c r="AX93" i="2"/>
  <c r="Y14" i="2"/>
  <c r="N36" i="1"/>
  <c r="U36" i="1" s="1"/>
  <c r="AY61" i="2" l="1"/>
  <c r="AX62" i="2"/>
  <c r="GQ8" i="2"/>
  <c r="CP8" i="2"/>
  <c r="AX153" i="2"/>
  <c r="AY152" i="2"/>
  <c r="AY122" i="2"/>
  <c r="AX123" i="2"/>
  <c r="AZ92" i="2"/>
  <c r="AY93" i="2"/>
  <c r="AY62" i="2" l="1"/>
  <c r="AZ61" i="2"/>
  <c r="GR8" i="2"/>
  <c r="CQ8" i="2"/>
  <c r="AZ122" i="2"/>
  <c r="AY123" i="2"/>
  <c r="AY153" i="2"/>
  <c r="AZ152" i="2"/>
  <c r="BA92" i="2"/>
  <c r="AZ93" i="2"/>
  <c r="BA61" i="2" l="1"/>
  <c r="AZ62" i="2"/>
  <c r="GS8" i="2"/>
  <c r="CR8" i="2"/>
  <c r="BA152" i="2"/>
  <c r="AZ153" i="2"/>
  <c r="BA122" i="2"/>
  <c r="AZ123" i="2"/>
  <c r="BA93" i="2"/>
  <c r="BB92" i="2"/>
  <c r="H16" i="2"/>
  <c r="H17" i="2"/>
  <c r="X17" i="2" s="1"/>
  <c r="H18" i="2"/>
  <c r="X18" i="2" s="1"/>
  <c r="H19" i="2"/>
  <c r="X19" i="2" s="1"/>
  <c r="H20" i="2"/>
  <c r="H21" i="2"/>
  <c r="H22" i="2"/>
  <c r="H23" i="2"/>
  <c r="H24" i="2"/>
  <c r="H25" i="2"/>
  <c r="BB61" i="2" l="1"/>
  <c r="BA62" i="2"/>
  <c r="CS8" i="2"/>
  <c r="GT8" i="2"/>
  <c r="BA123" i="2"/>
  <c r="BB122" i="2"/>
  <c r="BB152" i="2"/>
  <c r="BA153" i="2"/>
  <c r="BB93" i="2"/>
  <c r="BC92" i="2"/>
  <c r="AG113" i="2"/>
  <c r="AG112" i="2"/>
  <c r="AG111" i="2"/>
  <c r="AG110" i="2"/>
  <c r="AG109" i="2"/>
  <c r="AG108" i="2"/>
  <c r="AG107" i="2"/>
  <c r="AG106" i="2"/>
  <c r="AG105" i="2"/>
  <c r="AG104" i="2"/>
  <c r="AG103" i="2"/>
  <c r="AG102" i="2"/>
  <c r="AG101" i="2"/>
  <c r="AG100" i="2"/>
  <c r="AG83" i="2"/>
  <c r="AG82" i="2"/>
  <c r="AG81" i="2"/>
  <c r="AG80" i="2"/>
  <c r="AG79" i="2"/>
  <c r="AG78" i="2"/>
  <c r="AG77" i="2"/>
  <c r="AG76" i="2"/>
  <c r="AG75" i="2"/>
  <c r="AG74" i="2"/>
  <c r="AG72" i="2"/>
  <c r="AG71" i="2"/>
  <c r="AG70" i="2"/>
  <c r="BC61" i="2" l="1"/>
  <c r="BB62" i="2"/>
  <c r="CT8" i="2"/>
  <c r="CU8" i="2" s="1"/>
  <c r="GU8" i="2"/>
  <c r="BB153" i="2"/>
  <c r="BC152" i="2"/>
  <c r="BB123" i="2"/>
  <c r="BC122" i="2"/>
  <c r="BD92" i="2"/>
  <c r="BC93" i="2"/>
  <c r="AG52" i="2"/>
  <c r="AG51" i="2"/>
  <c r="AG50" i="2"/>
  <c r="AG49" i="2"/>
  <c r="AG48" i="2"/>
  <c r="AG47" i="2"/>
  <c r="AG46" i="2"/>
  <c r="AG45" i="2"/>
  <c r="AG44" i="2"/>
  <c r="AG43" i="2"/>
  <c r="AG42" i="2"/>
  <c r="AG41" i="2"/>
  <c r="AG40" i="2"/>
  <c r="AG39" i="2"/>
  <c r="AG15" i="2"/>
  <c r="AG16" i="2"/>
  <c r="AG17" i="2"/>
  <c r="AG18" i="2"/>
  <c r="AG19" i="2"/>
  <c r="AG20" i="2"/>
  <c r="AG21" i="2"/>
  <c r="AG22" i="2"/>
  <c r="AG23" i="2"/>
  <c r="AG24" i="2"/>
  <c r="AG25" i="2"/>
  <c r="AG26" i="2"/>
  <c r="AG27" i="2"/>
  <c r="BC62" i="2" l="1"/>
  <c r="BD61" i="2"/>
  <c r="GV8" i="2"/>
  <c r="BC123" i="2"/>
  <c r="BD122" i="2"/>
  <c r="BC153" i="2"/>
  <c r="BD152" i="2"/>
  <c r="BD93" i="2"/>
  <c r="BE92" i="2"/>
  <c r="CV8" i="2"/>
  <c r="BE61" i="2" l="1"/>
  <c r="BD62" i="2"/>
  <c r="GW8" i="2"/>
  <c r="BD153" i="2"/>
  <c r="BE152" i="2"/>
  <c r="BD123" i="2"/>
  <c r="BE122" i="2"/>
  <c r="BF92" i="2"/>
  <c r="BE93" i="2"/>
  <c r="CW8" i="2"/>
  <c r="AG73" i="2"/>
  <c r="BF61" i="2" l="1"/>
  <c r="BE62" i="2"/>
  <c r="GX8" i="2"/>
  <c r="BF122" i="2"/>
  <c r="BE123" i="2"/>
  <c r="BF152" i="2"/>
  <c r="BE153" i="2"/>
  <c r="BF93" i="2"/>
  <c r="BG92" i="2"/>
  <c r="CX8" i="2"/>
  <c r="H113" i="2"/>
  <c r="H112" i="2"/>
  <c r="H111" i="2"/>
  <c r="H110" i="2"/>
  <c r="H109" i="2"/>
  <c r="H108" i="2"/>
  <c r="H107" i="2"/>
  <c r="H106" i="2"/>
  <c r="H52" i="2"/>
  <c r="H51" i="2"/>
  <c r="H50" i="2"/>
  <c r="H49" i="2"/>
  <c r="H48" i="2"/>
  <c r="H47" i="2"/>
  <c r="H46" i="2"/>
  <c r="H45" i="2"/>
  <c r="H44" i="2"/>
  <c r="H26" i="2"/>
  <c r="H27" i="2"/>
  <c r="BG61" i="2" l="1"/>
  <c r="BF62" i="2"/>
  <c r="GY8" i="2"/>
  <c r="BG152" i="2"/>
  <c r="BF153" i="2"/>
  <c r="BF123" i="2"/>
  <c r="BG122" i="2"/>
  <c r="BH92" i="2"/>
  <c r="BG93" i="2"/>
  <c r="CY8" i="2"/>
  <c r="X113" i="2"/>
  <c r="Y113" i="2" s="1"/>
  <c r="X112" i="2"/>
  <c r="Y112" i="2" s="1"/>
  <c r="X111" i="2"/>
  <c r="Y111" i="2" s="1"/>
  <c r="X110" i="2"/>
  <c r="Y110" i="2" s="1"/>
  <c r="X109" i="2"/>
  <c r="Y109" i="2" s="1"/>
  <c r="X108" i="2"/>
  <c r="Y108" i="2" s="1"/>
  <c r="X107" i="2"/>
  <c r="Y107" i="2" s="1"/>
  <c r="X106" i="2"/>
  <c r="Y106" i="2" s="1"/>
  <c r="X105" i="2"/>
  <c r="Y105" i="2" s="1"/>
  <c r="X104" i="2"/>
  <c r="Y104" i="2" s="1"/>
  <c r="X103" i="2"/>
  <c r="Y103" i="2" s="1"/>
  <c r="X102" i="2"/>
  <c r="Y102" i="2" s="1"/>
  <c r="X101" i="2"/>
  <c r="Y101" i="2" s="1"/>
  <c r="X83" i="2"/>
  <c r="Y83" i="2" s="1"/>
  <c r="X82" i="2"/>
  <c r="Y82" i="2" s="1"/>
  <c r="X81" i="2"/>
  <c r="Y81" i="2" s="1"/>
  <c r="X80" i="2"/>
  <c r="Y80" i="2" s="1"/>
  <c r="X79" i="2"/>
  <c r="Y79" i="2" s="1"/>
  <c r="X78" i="2"/>
  <c r="Y78" i="2" s="1"/>
  <c r="X77" i="2"/>
  <c r="Y77" i="2" s="1"/>
  <c r="X76" i="2"/>
  <c r="Y76" i="2" s="1"/>
  <c r="X75" i="2"/>
  <c r="Y75" i="2" s="1"/>
  <c r="X74" i="2"/>
  <c r="Y74" i="2" s="1"/>
  <c r="X73" i="2"/>
  <c r="Y73" i="2" s="1"/>
  <c r="X72" i="2"/>
  <c r="Y72" i="2" s="1"/>
  <c r="X71" i="2"/>
  <c r="Y71" i="2" s="1"/>
  <c r="X52" i="2"/>
  <c r="Y52" i="2" s="1"/>
  <c r="X51" i="2"/>
  <c r="Y51" i="2" s="1"/>
  <c r="X50" i="2"/>
  <c r="Y50" i="2" s="1"/>
  <c r="X49" i="2"/>
  <c r="Y49" i="2" s="1"/>
  <c r="X48" i="2"/>
  <c r="Y48" i="2" s="1"/>
  <c r="X47" i="2"/>
  <c r="Y47" i="2" s="1"/>
  <c r="X46" i="2"/>
  <c r="Y46" i="2" s="1"/>
  <c r="X45" i="2"/>
  <c r="Y45" i="2" s="1"/>
  <c r="X44" i="2"/>
  <c r="Y44" i="2" s="1"/>
  <c r="AA44" i="2" s="1"/>
  <c r="J44" i="2" s="1"/>
  <c r="X43" i="2"/>
  <c r="Y43" i="2" s="1"/>
  <c r="AA43" i="2" s="1"/>
  <c r="J43" i="2" s="1"/>
  <c r="X42" i="2"/>
  <c r="Y42" i="2" s="1"/>
  <c r="AA42" i="2" s="1"/>
  <c r="J42" i="2" s="1"/>
  <c r="X41" i="2"/>
  <c r="Y41" i="2" s="1"/>
  <c r="X40" i="2"/>
  <c r="Y40" i="2" s="1"/>
  <c r="X100" i="2"/>
  <c r="Y100" i="2" s="1"/>
  <c r="X70" i="2"/>
  <c r="Y70" i="2" s="1"/>
  <c r="X39" i="2"/>
  <c r="Y39" i="2" s="1"/>
  <c r="AA72" i="2" l="1"/>
  <c r="J72" i="2" s="1"/>
  <c r="BH61" i="2"/>
  <c r="BG62" i="2"/>
  <c r="AH36" i="2"/>
  <c r="AA73" i="2"/>
  <c r="J73" i="2" s="1"/>
  <c r="AA71" i="2"/>
  <c r="J71" i="2" s="1"/>
  <c r="GZ8" i="2"/>
  <c r="BH122" i="2"/>
  <c r="BG123" i="2"/>
  <c r="AA100" i="2"/>
  <c r="J100" i="2" s="1"/>
  <c r="BG153" i="2"/>
  <c r="BH152" i="2"/>
  <c r="BH93" i="2"/>
  <c r="BI92" i="2"/>
  <c r="CZ8" i="2"/>
  <c r="AH97" i="2"/>
  <c r="AH67" i="2"/>
  <c r="W34" i="1"/>
  <c r="BI61" i="2" l="1"/>
  <c r="BH62" i="2"/>
  <c r="HA8" i="2"/>
  <c r="BI152" i="2"/>
  <c r="BH153" i="2"/>
  <c r="BH123" i="2"/>
  <c r="BI122" i="2"/>
  <c r="BI93" i="2"/>
  <c r="BJ92" i="2"/>
  <c r="DA8" i="2"/>
  <c r="W32" i="1"/>
  <c r="BI62" i="2" l="1"/>
  <c r="BJ61" i="2"/>
  <c r="HB8" i="2"/>
  <c r="BJ122" i="2"/>
  <c r="BI123" i="2"/>
  <c r="BJ152" i="2"/>
  <c r="BI153" i="2"/>
  <c r="BK92" i="2"/>
  <c r="BJ93" i="2"/>
  <c r="DB8" i="2"/>
  <c r="BK61" i="2" l="1"/>
  <c r="BJ62" i="2"/>
  <c r="HC8" i="2"/>
  <c r="BK152" i="2"/>
  <c r="BJ153" i="2"/>
  <c r="BK122" i="2"/>
  <c r="BJ123" i="2"/>
  <c r="BK93" i="2"/>
  <c r="BL92" i="2"/>
  <c r="DC8" i="2"/>
  <c r="BL61" i="2" l="1"/>
  <c r="BK62" i="2"/>
  <c r="HD8" i="2"/>
  <c r="BK123" i="2"/>
  <c r="BL122" i="2"/>
  <c r="BL152" i="2"/>
  <c r="BK153" i="2"/>
  <c r="BL93" i="2"/>
  <c r="BM92" i="2"/>
  <c r="DD8" i="2"/>
  <c r="N115" i="2"/>
  <c r="O115" i="2"/>
  <c r="P115" i="2"/>
  <c r="BM61" i="2" l="1"/>
  <c r="BL62" i="2"/>
  <c r="AB39" i="2" s="1"/>
  <c r="HE8" i="2"/>
  <c r="BM152" i="2"/>
  <c r="BL153" i="2"/>
  <c r="BM122" i="2"/>
  <c r="BL123" i="2"/>
  <c r="BM93" i="2"/>
  <c r="BN92" i="2"/>
  <c r="DE8" i="2"/>
  <c r="Y119" i="2"/>
  <c r="M53" i="16"/>
  <c r="G115" i="2"/>
  <c r="P85" i="2"/>
  <c r="O85" i="2"/>
  <c r="N85" i="2"/>
  <c r="P54" i="2"/>
  <c r="O54" i="2"/>
  <c r="N54" i="2"/>
  <c r="Y10" i="2"/>
  <c r="X16" i="2"/>
  <c r="Y16" i="2" s="1"/>
  <c r="J16" i="2" s="1"/>
  <c r="Y17" i="2"/>
  <c r="AA17" i="2" s="1"/>
  <c r="Y18" i="2"/>
  <c r="Y19" i="2"/>
  <c r="X20" i="2"/>
  <c r="Y20" i="2" s="1"/>
  <c r="X21" i="2"/>
  <c r="Y21" i="2" s="1"/>
  <c r="X22" i="2"/>
  <c r="Y22" i="2" s="1"/>
  <c r="X23" i="2"/>
  <c r="Y23" i="2" s="1"/>
  <c r="X24" i="2"/>
  <c r="Y24" i="2" s="1"/>
  <c r="X25" i="2"/>
  <c r="Y25" i="2" s="1"/>
  <c r="X26" i="2"/>
  <c r="Y26" i="2" s="1"/>
  <c r="X27" i="2"/>
  <c r="Y27" i="2" s="1"/>
  <c r="AB23" i="2" l="1"/>
  <c r="ER71" i="2"/>
  <c r="AB40" i="2"/>
  <c r="AB24" i="2"/>
  <c r="AB16" i="2"/>
  <c r="AB81" i="2"/>
  <c r="AB136" i="2"/>
  <c r="AB102" i="2"/>
  <c r="AB111" i="2"/>
  <c r="AB77" i="2"/>
  <c r="AB106" i="2"/>
  <c r="AB133" i="2"/>
  <c r="AB18" i="2"/>
  <c r="AB109" i="2"/>
  <c r="AB135" i="2"/>
  <c r="AB74" i="2"/>
  <c r="AB82" i="2"/>
  <c r="AB138" i="2"/>
  <c r="AB103" i="2"/>
  <c r="AB112" i="2"/>
  <c r="AB142" i="2"/>
  <c r="AB25" i="2"/>
  <c r="AB27" i="2"/>
  <c r="AB134" i="2"/>
  <c r="AB80" i="2"/>
  <c r="AB110" i="2"/>
  <c r="AB22" i="2"/>
  <c r="AB75" i="2"/>
  <c r="AB83" i="2"/>
  <c r="AB139" i="2"/>
  <c r="AB104" i="2"/>
  <c r="AB113" i="2"/>
  <c r="AB20" i="2"/>
  <c r="AB19" i="2"/>
  <c r="AB143" i="2"/>
  <c r="AB79" i="2"/>
  <c r="AB26" i="2"/>
  <c r="AB21" i="2"/>
  <c r="AB76" i="2"/>
  <c r="AB131" i="2"/>
  <c r="AB141" i="2"/>
  <c r="AB105" i="2"/>
  <c r="AB132" i="2"/>
  <c r="AB78" i="2"/>
  <c r="AB108" i="2"/>
  <c r="AB107" i="2"/>
  <c r="AB17" i="2"/>
  <c r="AB101" i="2"/>
  <c r="AQ100" i="2"/>
  <c r="AQ70" i="2"/>
  <c r="AQ41" i="2"/>
  <c r="AB71" i="2"/>
  <c r="AB73" i="2"/>
  <c r="AB72" i="2"/>
  <c r="BN61" i="2"/>
  <c r="BM62" i="2"/>
  <c r="HD135" i="2"/>
  <c r="AB43" i="2"/>
  <c r="AB44" i="2"/>
  <c r="AB52" i="2"/>
  <c r="AB45" i="2"/>
  <c r="AB46" i="2"/>
  <c r="AB47" i="2"/>
  <c r="AB49" i="2"/>
  <c r="AB42" i="2"/>
  <c r="AB48" i="2"/>
  <c r="AB50" i="2"/>
  <c r="AB51" i="2"/>
  <c r="AQ44" i="2"/>
  <c r="DD83" i="2"/>
  <c r="DD136" i="2"/>
  <c r="HD49" i="2"/>
  <c r="HD81" i="2"/>
  <c r="HD78" i="2"/>
  <c r="DD131" i="2"/>
  <c r="DD134" i="2"/>
  <c r="DD70" i="2"/>
  <c r="HD102" i="2"/>
  <c r="DD80" i="2"/>
  <c r="DD110" i="2"/>
  <c r="DD103" i="2"/>
  <c r="HD18" i="2"/>
  <c r="HD106" i="2"/>
  <c r="HD79" i="2"/>
  <c r="DD46" i="2"/>
  <c r="HD109" i="2"/>
  <c r="DD51" i="2"/>
  <c r="HD43" i="2"/>
  <c r="HD105" i="2"/>
  <c r="HD46" i="2"/>
  <c r="HD23" i="2"/>
  <c r="DD44" i="2"/>
  <c r="HD39" i="2"/>
  <c r="HD107" i="2"/>
  <c r="HD25" i="2"/>
  <c r="DD81" i="2"/>
  <c r="HD52" i="2"/>
  <c r="HD134" i="2"/>
  <c r="DD79" i="2"/>
  <c r="DD108" i="2"/>
  <c r="DD105" i="2"/>
  <c r="DD77" i="2"/>
  <c r="HD44" i="2"/>
  <c r="HD138" i="2"/>
  <c r="DD101" i="2"/>
  <c r="DD115" i="2" s="1"/>
  <c r="HD14" i="2"/>
  <c r="HD48" i="2"/>
  <c r="HD133" i="2"/>
  <c r="DD135" i="2"/>
  <c r="DD49" i="2"/>
  <c r="HD26" i="2"/>
  <c r="HD74" i="2"/>
  <c r="HD132" i="2"/>
  <c r="DD133" i="2"/>
  <c r="DD47" i="2"/>
  <c r="HD15" i="2"/>
  <c r="HD75" i="2"/>
  <c r="HD136" i="2"/>
  <c r="DD132" i="2"/>
  <c r="HD21" i="2"/>
  <c r="HD140" i="2"/>
  <c r="DD130" i="2"/>
  <c r="DD75" i="2"/>
  <c r="HD45" i="2"/>
  <c r="HD141" i="2"/>
  <c r="DD139" i="2"/>
  <c r="DD113" i="2"/>
  <c r="DD102" i="2"/>
  <c r="DD45" i="2"/>
  <c r="DD73" i="2"/>
  <c r="HD24" i="2"/>
  <c r="HD42" i="2"/>
  <c r="HD70" i="2"/>
  <c r="HD82" i="2"/>
  <c r="HD113" i="2"/>
  <c r="HD137" i="2"/>
  <c r="DD42" i="2"/>
  <c r="HD41" i="2"/>
  <c r="HD27" i="2"/>
  <c r="HD80" i="2"/>
  <c r="DD137" i="2"/>
  <c r="DD111" i="2"/>
  <c r="DD100" i="2"/>
  <c r="DD43" i="2"/>
  <c r="DD71" i="2"/>
  <c r="DD85" i="2" s="1"/>
  <c r="HD20" i="2"/>
  <c r="HD40" i="2"/>
  <c r="HD73" i="2"/>
  <c r="HD101" i="2"/>
  <c r="HD110" i="2"/>
  <c r="HD139" i="2"/>
  <c r="DD106" i="2"/>
  <c r="HD83" i="2"/>
  <c r="HD72" i="2"/>
  <c r="DD142" i="2"/>
  <c r="DD109" i="2"/>
  <c r="DD52" i="2"/>
  <c r="DD41" i="2"/>
  <c r="DD76" i="2"/>
  <c r="HD16" i="2"/>
  <c r="HD51" i="2"/>
  <c r="HD76" i="2"/>
  <c r="HD100" i="2"/>
  <c r="HD112" i="2"/>
  <c r="EQ134" i="2"/>
  <c r="EQ108" i="2"/>
  <c r="EQ81" i="2"/>
  <c r="EQ23" i="2"/>
  <c r="EQ42" i="2"/>
  <c r="EQ21" i="2"/>
  <c r="EQ102" i="2"/>
  <c r="EQ25" i="2"/>
  <c r="EQ103" i="2"/>
  <c r="EQ47" i="2"/>
  <c r="EQ139" i="2"/>
  <c r="EQ101" i="2"/>
  <c r="EQ17" i="2"/>
  <c r="EQ109" i="2"/>
  <c r="EQ73" i="2"/>
  <c r="EQ19" i="2"/>
  <c r="EQ112" i="2"/>
  <c r="EQ44" i="2"/>
  <c r="EQ141" i="2"/>
  <c r="EQ110" i="2"/>
  <c r="EQ49" i="2"/>
  <c r="EQ143" i="2"/>
  <c r="EQ82" i="2"/>
  <c r="EQ41" i="2"/>
  <c r="EQ138" i="2"/>
  <c r="EQ105" i="2"/>
  <c r="EQ76" i="2"/>
  <c r="EQ50" i="2"/>
  <c r="EQ39" i="2"/>
  <c r="EQ22" i="2"/>
  <c r="EQ52" i="2"/>
  <c r="EQ100" i="2"/>
  <c r="EQ104" i="2"/>
  <c r="EQ15" i="2"/>
  <c r="EQ71" i="2"/>
  <c r="EQ137" i="2"/>
  <c r="EQ111" i="2"/>
  <c r="EQ80" i="2"/>
  <c r="EQ48" i="2"/>
  <c r="EQ27" i="2"/>
  <c r="EQ26" i="2"/>
  <c r="EQ83" i="2"/>
  <c r="EQ14" i="2"/>
  <c r="EQ77" i="2"/>
  <c r="EQ136" i="2"/>
  <c r="EQ78" i="2"/>
  <c r="EQ40" i="2"/>
  <c r="EQ70" i="2"/>
  <c r="EQ113" i="2"/>
  <c r="EQ135" i="2"/>
  <c r="EQ131" i="2"/>
  <c r="EQ132" i="2"/>
  <c r="EQ107" i="2"/>
  <c r="EQ74" i="2"/>
  <c r="EQ51" i="2"/>
  <c r="EQ20" i="2"/>
  <c r="EQ43" i="2"/>
  <c r="EQ130" i="2"/>
  <c r="EQ133" i="2"/>
  <c r="EQ45" i="2"/>
  <c r="EQ142" i="2"/>
  <c r="EQ106" i="2"/>
  <c r="EQ46" i="2"/>
  <c r="EQ140" i="2"/>
  <c r="EQ75" i="2"/>
  <c r="EQ16" i="2"/>
  <c r="EQ79" i="2"/>
  <c r="EQ18" i="2"/>
  <c r="EQ72" i="2"/>
  <c r="EQ24" i="2"/>
  <c r="ER14" i="2"/>
  <c r="ER140" i="2"/>
  <c r="ER101" i="2"/>
  <c r="ER47" i="2"/>
  <c r="ER15" i="2"/>
  <c r="AQ77" i="2"/>
  <c r="AQ52" i="2"/>
  <c r="AQ105" i="2"/>
  <c r="AQ142" i="2"/>
  <c r="ER142" i="2"/>
  <c r="ER133" i="2"/>
  <c r="ER104" i="2"/>
  <c r="ER79" i="2"/>
  <c r="ER44" i="2"/>
  <c r="ER17" i="2"/>
  <c r="AQ71" i="2"/>
  <c r="AQ73" i="2"/>
  <c r="AQ45" i="2"/>
  <c r="AQ107" i="2"/>
  <c r="AQ135" i="2"/>
  <c r="AQ40" i="2"/>
  <c r="AQ46" i="2"/>
  <c r="AQ108" i="2"/>
  <c r="AQ143" i="2"/>
  <c r="ER135" i="2"/>
  <c r="ER112" i="2"/>
  <c r="ER103" i="2"/>
  <c r="ER75" i="2"/>
  <c r="ER43" i="2"/>
  <c r="ER16" i="2"/>
  <c r="AQ72" i="2"/>
  <c r="AQ48" i="2"/>
  <c r="AQ101" i="2"/>
  <c r="AQ106" i="2"/>
  <c r="AQ137" i="2"/>
  <c r="AQ42" i="2"/>
  <c r="AQ140" i="2"/>
  <c r="ER102" i="2"/>
  <c r="ER42" i="2"/>
  <c r="AQ50" i="2"/>
  <c r="AQ136" i="2"/>
  <c r="ER107" i="2"/>
  <c r="ER81" i="2"/>
  <c r="ER46" i="2"/>
  <c r="AQ83" i="2"/>
  <c r="AQ113" i="2"/>
  <c r="ER136" i="2"/>
  <c r="ER74" i="2"/>
  <c r="ER25" i="2"/>
  <c r="AQ51" i="2"/>
  <c r="AQ141" i="2"/>
  <c r="ER106" i="2"/>
  <c r="ER50" i="2"/>
  <c r="AQ134" i="2"/>
  <c r="AQ112" i="2"/>
  <c r="ER143" i="2"/>
  <c r="ER130" i="2"/>
  <c r="ER100" i="2"/>
  <c r="ER73" i="2"/>
  <c r="ER40" i="2"/>
  <c r="ER19" i="2"/>
  <c r="AQ79" i="2"/>
  <c r="ER139" i="2"/>
  <c r="ER110" i="2"/>
  <c r="ER105" i="2"/>
  <c r="ER72" i="2"/>
  <c r="ER41" i="2"/>
  <c r="ER20" i="2"/>
  <c r="AQ80" i="2"/>
  <c r="AQ109" i="2"/>
  <c r="AQ138" i="2"/>
  <c r="ER138" i="2"/>
  <c r="ER113" i="2"/>
  <c r="ER82" i="2"/>
  <c r="ER76" i="2"/>
  <c r="ER39" i="2"/>
  <c r="ER24" i="2"/>
  <c r="AQ74" i="2"/>
  <c r="AQ49" i="2"/>
  <c r="AQ102" i="2"/>
  <c r="AQ130" i="2"/>
  <c r="AQ131" i="2"/>
  <c r="ER141" i="2"/>
  <c r="ER108" i="2"/>
  <c r="ER83" i="2"/>
  <c r="ER70" i="2"/>
  <c r="ER51" i="2"/>
  <c r="ER21" i="2"/>
  <c r="AQ82" i="2"/>
  <c r="AQ47" i="2"/>
  <c r="AQ110" i="2"/>
  <c r="AQ132" i="2"/>
  <c r="ER137" i="2"/>
  <c r="ER111" i="2"/>
  <c r="ER80" i="2"/>
  <c r="ER27" i="2"/>
  <c r="ER45" i="2"/>
  <c r="ER23" i="2"/>
  <c r="AQ78" i="2"/>
  <c r="AQ103" i="2"/>
  <c r="ER134" i="2"/>
  <c r="ER77" i="2"/>
  <c r="ER49" i="2"/>
  <c r="ER26" i="2"/>
  <c r="AQ75" i="2"/>
  <c r="AQ111" i="2"/>
  <c r="ER132" i="2"/>
  <c r="ER48" i="2"/>
  <c r="ER22" i="2"/>
  <c r="AQ43" i="2"/>
  <c r="AQ133" i="2"/>
  <c r="ER109" i="2"/>
  <c r="ER52" i="2"/>
  <c r="AQ76" i="2"/>
  <c r="AQ104" i="2"/>
  <c r="ER131" i="2"/>
  <c r="ER78" i="2"/>
  <c r="ER18" i="2"/>
  <c r="AQ81" i="2"/>
  <c r="AQ139" i="2"/>
  <c r="ES140" i="2"/>
  <c r="ES141" i="2"/>
  <c r="ES101" i="2"/>
  <c r="ES79" i="2"/>
  <c r="ES49" i="2"/>
  <c r="ES20" i="2"/>
  <c r="AR70" i="2"/>
  <c r="AR79" i="2"/>
  <c r="AR48" i="2"/>
  <c r="AR112" i="2"/>
  <c r="AR138" i="2"/>
  <c r="AR80" i="2"/>
  <c r="ES50" i="2"/>
  <c r="AR131" i="2"/>
  <c r="ES75" i="2"/>
  <c r="AR51" i="2"/>
  <c r="ES130" i="2"/>
  <c r="ES139" i="2"/>
  <c r="ES134" i="2"/>
  <c r="ES104" i="2"/>
  <c r="ES74" i="2"/>
  <c r="ES46" i="2"/>
  <c r="ES17" i="2"/>
  <c r="AR72" i="2"/>
  <c r="AR81" i="2"/>
  <c r="AR50" i="2"/>
  <c r="AR107" i="2"/>
  <c r="AR140" i="2"/>
  <c r="ES137" i="2"/>
  <c r="ES47" i="2"/>
  <c r="AR45" i="2"/>
  <c r="AR139" i="2"/>
  <c r="AR42" i="2"/>
  <c r="AR132" i="2"/>
  <c r="ES77" i="2"/>
  <c r="ES26" i="2"/>
  <c r="AR101" i="2"/>
  <c r="ES143" i="2"/>
  <c r="ES72" i="2"/>
  <c r="ES43" i="2"/>
  <c r="AR47" i="2"/>
  <c r="AR136" i="2"/>
  <c r="ES107" i="2"/>
  <c r="ES25" i="2"/>
  <c r="AR82" i="2"/>
  <c r="AR105" i="2"/>
  <c r="ES105" i="2"/>
  <c r="ES21" i="2"/>
  <c r="AR83" i="2"/>
  <c r="AR108" i="2"/>
  <c r="ES109" i="2"/>
  <c r="ES45" i="2"/>
  <c r="AR77" i="2"/>
  <c r="AR110" i="2"/>
  <c r="ES142" i="2"/>
  <c r="ES110" i="2"/>
  <c r="ES100" i="2"/>
  <c r="ES73" i="2"/>
  <c r="ES41" i="2"/>
  <c r="ES19" i="2"/>
  <c r="AR74" i="2"/>
  <c r="AR41" i="2"/>
  <c r="AR52" i="2"/>
  <c r="AR109" i="2"/>
  <c r="AR142" i="2"/>
  <c r="AR137" i="2"/>
  <c r="ES80" i="2"/>
  <c r="AR71" i="2"/>
  <c r="AR113" i="2"/>
  <c r="ES136" i="2"/>
  <c r="ES113" i="2"/>
  <c r="ES102" i="2"/>
  <c r="ES81" i="2"/>
  <c r="ES39" i="2"/>
  <c r="ES22" i="2"/>
  <c r="AR76" i="2"/>
  <c r="AR43" i="2"/>
  <c r="AR100" i="2"/>
  <c r="AR111" i="2"/>
  <c r="ES108" i="2"/>
  <c r="ES70" i="2"/>
  <c r="ES18" i="2"/>
  <c r="AR102" i="2"/>
  <c r="AR75" i="2"/>
  <c r="AR143" i="2"/>
  <c r="ES103" i="2"/>
  <c r="ES40" i="2"/>
  <c r="AR44" i="2"/>
  <c r="ES48" i="2"/>
  <c r="ES138" i="2"/>
  <c r="ES111" i="2"/>
  <c r="ES83" i="2"/>
  <c r="ES71" i="2"/>
  <c r="ES42" i="2"/>
  <c r="ES24" i="2"/>
  <c r="AR73" i="2"/>
  <c r="AR40" i="2"/>
  <c r="AR104" i="2"/>
  <c r="AR130" i="2"/>
  <c r="AR141" i="2"/>
  <c r="ES132" i="2"/>
  <c r="ES112" i="2"/>
  <c r="ES82" i="2"/>
  <c r="ES27" i="2"/>
  <c r="ES44" i="2"/>
  <c r="ES16" i="2"/>
  <c r="AR106" i="2"/>
  <c r="ES135" i="2"/>
  <c r="ES52" i="2"/>
  <c r="AR78" i="2"/>
  <c r="AR134" i="2"/>
  <c r="ES106" i="2"/>
  <c r="ES23" i="2"/>
  <c r="AR103" i="2"/>
  <c r="ES131" i="2"/>
  <c r="ES78" i="2"/>
  <c r="AR49" i="2"/>
  <c r="ES133" i="2"/>
  <c r="ES51" i="2"/>
  <c r="ES14" i="2"/>
  <c r="AR133" i="2"/>
  <c r="ES76" i="2"/>
  <c r="ES15" i="2"/>
  <c r="AR46" i="2"/>
  <c r="AR135" i="2"/>
  <c r="ET140" i="2"/>
  <c r="ET139" i="2"/>
  <c r="ET100" i="2"/>
  <c r="ET79" i="2"/>
  <c r="ET50" i="2"/>
  <c r="ET15" i="2"/>
  <c r="AS82" i="2"/>
  <c r="AS46" i="2"/>
  <c r="AS112" i="2"/>
  <c r="AS138" i="2"/>
  <c r="ET143" i="2"/>
  <c r="ET130" i="2"/>
  <c r="ET102" i="2"/>
  <c r="ET74" i="2"/>
  <c r="ET49" i="2"/>
  <c r="ET20" i="2"/>
  <c r="AS70" i="2"/>
  <c r="AS80" i="2"/>
  <c r="AS48" i="2"/>
  <c r="AS105" i="2"/>
  <c r="AS140" i="2"/>
  <c r="ET17" i="2"/>
  <c r="AS72" i="2"/>
  <c r="AS83" i="2"/>
  <c r="AS52" i="2"/>
  <c r="AS107" i="2"/>
  <c r="AS142" i="2"/>
  <c r="ET142" i="2"/>
  <c r="ET113" i="2"/>
  <c r="ET103" i="2"/>
  <c r="ET70" i="2"/>
  <c r="ET39" i="2"/>
  <c r="ET25" i="2"/>
  <c r="AS74" i="2"/>
  <c r="AS41" i="2"/>
  <c r="AS50" i="2"/>
  <c r="AS109" i="2"/>
  <c r="AS135" i="2"/>
  <c r="AS42" i="2"/>
  <c r="AS132" i="2"/>
  <c r="ET136" i="2"/>
  <c r="ET51" i="2"/>
  <c r="ET26" i="2"/>
  <c r="AS47" i="2"/>
  <c r="AS134" i="2"/>
  <c r="ET105" i="2"/>
  <c r="ET52" i="2"/>
  <c r="ET24" i="2"/>
  <c r="AS49" i="2"/>
  <c r="AS136" i="2"/>
  <c r="ET104" i="2"/>
  <c r="ET16" i="2"/>
  <c r="AS51" i="2"/>
  <c r="AS131" i="2"/>
  <c r="ET101" i="2"/>
  <c r="ET44" i="2"/>
  <c r="AS133" i="2"/>
  <c r="ET141" i="2"/>
  <c r="ET110" i="2"/>
  <c r="ET107" i="2"/>
  <c r="ET73" i="2"/>
  <c r="ET43" i="2"/>
  <c r="ET138" i="2"/>
  <c r="ET108" i="2"/>
  <c r="ET80" i="2"/>
  <c r="ET81" i="2"/>
  <c r="ET42" i="2"/>
  <c r="ET22" i="2"/>
  <c r="AS71" i="2"/>
  <c r="AS43" i="2"/>
  <c r="AS100" i="2"/>
  <c r="AS111" i="2"/>
  <c r="AS137" i="2"/>
  <c r="ET137" i="2"/>
  <c r="ET111" i="2"/>
  <c r="ET83" i="2"/>
  <c r="ET71" i="2"/>
  <c r="ET48" i="2"/>
  <c r="ET19" i="2"/>
  <c r="AS73" i="2"/>
  <c r="AS45" i="2"/>
  <c r="AS102" i="2"/>
  <c r="AS113" i="2"/>
  <c r="AS139" i="2"/>
  <c r="ET135" i="2"/>
  <c r="ET109" i="2"/>
  <c r="ET82" i="2"/>
  <c r="ET27" i="2"/>
  <c r="ET46" i="2"/>
  <c r="ET21" i="2"/>
  <c r="AS75" i="2"/>
  <c r="AS40" i="2"/>
  <c r="AS104" i="2"/>
  <c r="AS130" i="2"/>
  <c r="AS141" i="2"/>
  <c r="ET133" i="2"/>
  <c r="ET112" i="2"/>
  <c r="ET77" i="2"/>
  <c r="ET47" i="2"/>
  <c r="ET40" i="2"/>
  <c r="ET23" i="2"/>
  <c r="AS77" i="2"/>
  <c r="AS106" i="2"/>
  <c r="AS143" i="2"/>
  <c r="ET106" i="2"/>
  <c r="ET78" i="2"/>
  <c r="ET41" i="2"/>
  <c r="AS79" i="2"/>
  <c r="AS101" i="2"/>
  <c r="ET134" i="2"/>
  <c r="ET72" i="2"/>
  <c r="AS81" i="2"/>
  <c r="AS103" i="2"/>
  <c r="ET132" i="2"/>
  <c r="ET75" i="2"/>
  <c r="ET45" i="2"/>
  <c r="ET14" i="2"/>
  <c r="AS78" i="2"/>
  <c r="AS108" i="2"/>
  <c r="ET131" i="2"/>
  <c r="ET76" i="2"/>
  <c r="ET18" i="2"/>
  <c r="AS76" i="2"/>
  <c r="AS44" i="2"/>
  <c r="AS110" i="2"/>
  <c r="EU143" i="2"/>
  <c r="EU141" i="2"/>
  <c r="EU100" i="2"/>
  <c r="EU82" i="2"/>
  <c r="EU44" i="2"/>
  <c r="EU18" i="2"/>
  <c r="AT82" i="2"/>
  <c r="AT52" i="2"/>
  <c r="AT109" i="2"/>
  <c r="AT135" i="2"/>
  <c r="AT108" i="2"/>
  <c r="EU52" i="2"/>
  <c r="EU139" i="2"/>
  <c r="EU140" i="2"/>
  <c r="EU101" i="2"/>
  <c r="EU73" i="2"/>
  <c r="EU41" i="2"/>
  <c r="EU15" i="2"/>
  <c r="AT70" i="2"/>
  <c r="AT80" i="2"/>
  <c r="AT47" i="2"/>
  <c r="AT111" i="2"/>
  <c r="AT137" i="2"/>
  <c r="EU108" i="2"/>
  <c r="EU107" i="2"/>
  <c r="EU71" i="2"/>
  <c r="EU42" i="2"/>
  <c r="EU17" i="2"/>
  <c r="AT74" i="2"/>
  <c r="AT41" i="2"/>
  <c r="AT51" i="2"/>
  <c r="AT141" i="2"/>
  <c r="AT78" i="2"/>
  <c r="EU134" i="2"/>
  <c r="EU136" i="2"/>
  <c r="EU113" i="2"/>
  <c r="EU102" i="2"/>
  <c r="EU72" i="2"/>
  <c r="EU39" i="2"/>
  <c r="EU20" i="2"/>
  <c r="AT72" i="2"/>
  <c r="AT83" i="2"/>
  <c r="AT49" i="2"/>
  <c r="AT113" i="2"/>
  <c r="AT139" i="2"/>
  <c r="EU137" i="2"/>
  <c r="EU135" i="2"/>
  <c r="EU111" i="2"/>
  <c r="EU83" i="2"/>
  <c r="EU70" i="2"/>
  <c r="EU47" i="2"/>
  <c r="EU25" i="2"/>
  <c r="AT71" i="2"/>
  <c r="AT43" i="2"/>
  <c r="AT100" i="2"/>
  <c r="AT110" i="2"/>
  <c r="AT143" i="2"/>
  <c r="AT45" i="2"/>
  <c r="AT112" i="2"/>
  <c r="EU75" i="2"/>
  <c r="AT77" i="2"/>
  <c r="AT132" i="2"/>
  <c r="EU130" i="2"/>
  <c r="EU43" i="2"/>
  <c r="AT44" i="2"/>
  <c r="EU138" i="2"/>
  <c r="EU51" i="2"/>
  <c r="AT81" i="2"/>
  <c r="AT103" i="2"/>
  <c r="EU103" i="2"/>
  <c r="EU14" i="2"/>
  <c r="AT131" i="2"/>
  <c r="EU49" i="2"/>
  <c r="AT76" i="2"/>
  <c r="AT133" i="2"/>
  <c r="EU133" i="2"/>
  <c r="EU109" i="2"/>
  <c r="EU81" i="2"/>
  <c r="EU74" i="2"/>
  <c r="EU40" i="2"/>
  <c r="EU22" i="2"/>
  <c r="AT73" i="2"/>
  <c r="AT102" i="2"/>
  <c r="AT138" i="2"/>
  <c r="EU50" i="2"/>
  <c r="AT42" i="2"/>
  <c r="AT142" i="2"/>
  <c r="EU78" i="2"/>
  <c r="EU23" i="2"/>
  <c r="AT101" i="2"/>
  <c r="AT134" i="2"/>
  <c r="EU104" i="2"/>
  <c r="AT46" i="2"/>
  <c r="EU142" i="2"/>
  <c r="EU19" i="2"/>
  <c r="AT105" i="2"/>
  <c r="EU76" i="2"/>
  <c r="AT50" i="2"/>
  <c r="EU132" i="2"/>
  <c r="EU112" i="2"/>
  <c r="EU80" i="2"/>
  <c r="EU27" i="2"/>
  <c r="EU48" i="2"/>
  <c r="EU21" i="2"/>
  <c r="AT75" i="2"/>
  <c r="AT40" i="2"/>
  <c r="AT104" i="2"/>
  <c r="AT130" i="2"/>
  <c r="AT140" i="2"/>
  <c r="EU131" i="2"/>
  <c r="EU110" i="2"/>
  <c r="EU46" i="2"/>
  <c r="EU24" i="2"/>
  <c r="AT106" i="2"/>
  <c r="EU105" i="2"/>
  <c r="EU45" i="2"/>
  <c r="AT79" i="2"/>
  <c r="EU79" i="2"/>
  <c r="EU26" i="2"/>
  <c r="AT136" i="2"/>
  <c r="EU77" i="2"/>
  <c r="AT48" i="2"/>
  <c r="EU106" i="2"/>
  <c r="EU16" i="2"/>
  <c r="AT107" i="2"/>
  <c r="EV138" i="2"/>
  <c r="EV131" i="2"/>
  <c r="EV102" i="2"/>
  <c r="EV82" i="2"/>
  <c r="EV50" i="2"/>
  <c r="EV18" i="2"/>
  <c r="AU70" i="2"/>
  <c r="AU83" i="2"/>
  <c r="AU47" i="2"/>
  <c r="AU110" i="2"/>
  <c r="AU139" i="2"/>
  <c r="AU44" i="2"/>
  <c r="AU141" i="2"/>
  <c r="EV111" i="2"/>
  <c r="EV17" i="2"/>
  <c r="AU100" i="2"/>
  <c r="AU104" i="2"/>
  <c r="EV133" i="2"/>
  <c r="EV22" i="2"/>
  <c r="AU132" i="2"/>
  <c r="EV49" i="2"/>
  <c r="AU40" i="2"/>
  <c r="EV107" i="2"/>
  <c r="EV24" i="2"/>
  <c r="AU136" i="2"/>
  <c r="EV51" i="2"/>
  <c r="AU48" i="2"/>
  <c r="EV143" i="2"/>
  <c r="AU111" i="2"/>
  <c r="EV46" i="2"/>
  <c r="AU113" i="2"/>
  <c r="EV141" i="2"/>
  <c r="EV134" i="2"/>
  <c r="EV105" i="2"/>
  <c r="EV70" i="2"/>
  <c r="EV48" i="2"/>
  <c r="EV15" i="2"/>
  <c r="AU72" i="2"/>
  <c r="AU80" i="2"/>
  <c r="AU112" i="2"/>
  <c r="AU77" i="2"/>
  <c r="AU105" i="2"/>
  <c r="AU130" i="2"/>
  <c r="EV27" i="2"/>
  <c r="AU106" i="2"/>
  <c r="EV79" i="2"/>
  <c r="AU73" i="2"/>
  <c r="EV47" i="2"/>
  <c r="AU75" i="2"/>
  <c r="EV136" i="2"/>
  <c r="AU78" i="2"/>
  <c r="EV75" i="2"/>
  <c r="EV14" i="2"/>
  <c r="AU131" i="2"/>
  <c r="EV106" i="2"/>
  <c r="EV139" i="2"/>
  <c r="EV108" i="2"/>
  <c r="EV101" i="2"/>
  <c r="EV72" i="2"/>
  <c r="EV42" i="2"/>
  <c r="EV23" i="2"/>
  <c r="AU74" i="2"/>
  <c r="AU41" i="2"/>
  <c r="AU51" i="2"/>
  <c r="AU103" i="2"/>
  <c r="AU143" i="2"/>
  <c r="EV140" i="2"/>
  <c r="EV100" i="2"/>
  <c r="EV71" i="2"/>
  <c r="EV40" i="2"/>
  <c r="AU43" i="2"/>
  <c r="AU135" i="2"/>
  <c r="AU133" i="2"/>
  <c r="EV80" i="2"/>
  <c r="AU71" i="2"/>
  <c r="EV135" i="2"/>
  <c r="EV45" i="2"/>
  <c r="AU101" i="2"/>
  <c r="EV77" i="2"/>
  <c r="AU46" i="2"/>
  <c r="EV76" i="2"/>
  <c r="EV26" i="2"/>
  <c r="AU109" i="2"/>
  <c r="EV113" i="2"/>
  <c r="AU76" i="2"/>
  <c r="EV73" i="2"/>
  <c r="AU49" i="2"/>
  <c r="EV142" i="2"/>
  <c r="EV109" i="2"/>
  <c r="EV78" i="2"/>
  <c r="EV74" i="2"/>
  <c r="EV44" i="2"/>
  <c r="EV20" i="2"/>
  <c r="AU79" i="2"/>
  <c r="AU45" i="2"/>
  <c r="AU102" i="2"/>
  <c r="AU108" i="2"/>
  <c r="AU138" i="2"/>
  <c r="EV137" i="2"/>
  <c r="EV112" i="2"/>
  <c r="EV81" i="2"/>
  <c r="EV83" i="2"/>
  <c r="EV39" i="2"/>
  <c r="EV19" i="2"/>
  <c r="AU81" i="2"/>
  <c r="AU50" i="2"/>
  <c r="EV104" i="2"/>
  <c r="EV43" i="2"/>
  <c r="AU52" i="2"/>
  <c r="AU142" i="2"/>
  <c r="EV110" i="2"/>
  <c r="EV25" i="2"/>
  <c r="AU134" i="2"/>
  <c r="EV130" i="2"/>
  <c r="EV41" i="2"/>
  <c r="AU107" i="2"/>
  <c r="EV103" i="2"/>
  <c r="AU140" i="2"/>
  <c r="EV52" i="2"/>
  <c r="EV16" i="2"/>
  <c r="AU42" i="2"/>
  <c r="EV132" i="2"/>
  <c r="EV21" i="2"/>
  <c r="AU82" i="2"/>
  <c r="AU137" i="2"/>
  <c r="EW141" i="2"/>
  <c r="EW135" i="2"/>
  <c r="EW103" i="2"/>
  <c r="EW73" i="2"/>
  <c r="EW46" i="2"/>
  <c r="EW16" i="2"/>
  <c r="AV83" i="2"/>
  <c r="AV52" i="2"/>
  <c r="AV109" i="2"/>
  <c r="AV136" i="2"/>
  <c r="EW134" i="2"/>
  <c r="AV112" i="2"/>
  <c r="EW27" i="2"/>
  <c r="AV105" i="2"/>
  <c r="EW136" i="2"/>
  <c r="EW22" i="2"/>
  <c r="AV133" i="2"/>
  <c r="EW52" i="2"/>
  <c r="AV45" i="2"/>
  <c r="EW17" i="2"/>
  <c r="EW14" i="2"/>
  <c r="EW104" i="2"/>
  <c r="AV78" i="2"/>
  <c r="EW142" i="2"/>
  <c r="EW130" i="2"/>
  <c r="EW100" i="2"/>
  <c r="EW74" i="2"/>
  <c r="EW50" i="2"/>
  <c r="EW21" i="2"/>
  <c r="AV71" i="2"/>
  <c r="AV82" i="2"/>
  <c r="AV47" i="2"/>
  <c r="AV111" i="2"/>
  <c r="AV137" i="2"/>
  <c r="EW81" i="2"/>
  <c r="EW71" i="2"/>
  <c r="AV70" i="2"/>
  <c r="AV110" i="2"/>
  <c r="EW110" i="2"/>
  <c r="EW43" i="2"/>
  <c r="AV72" i="2"/>
  <c r="AV138" i="2"/>
  <c r="EW79" i="2"/>
  <c r="EW42" i="2"/>
  <c r="AV41" i="2"/>
  <c r="AV140" i="2"/>
  <c r="EW48" i="2"/>
  <c r="EW44" i="2"/>
  <c r="AV43" i="2"/>
  <c r="EW133" i="2"/>
  <c r="EW41" i="2"/>
  <c r="AV135" i="2"/>
  <c r="EW138" i="2"/>
  <c r="EW24" i="2"/>
  <c r="AV130" i="2"/>
  <c r="EW106" i="2"/>
  <c r="AV81" i="2"/>
  <c r="EW131" i="2"/>
  <c r="EW143" i="2"/>
  <c r="EW111" i="2"/>
  <c r="EW105" i="2"/>
  <c r="EW77" i="2"/>
  <c r="EW39" i="2"/>
  <c r="EW18" i="2"/>
  <c r="AV73" i="2"/>
  <c r="AV80" i="2"/>
  <c r="AV49" i="2"/>
  <c r="AV113" i="2"/>
  <c r="AV139" i="2"/>
  <c r="EW139" i="2"/>
  <c r="EW45" i="2"/>
  <c r="AV42" i="2"/>
  <c r="EW82" i="2"/>
  <c r="EW23" i="2"/>
  <c r="AV103" i="2"/>
  <c r="EW107" i="2"/>
  <c r="EW20" i="2"/>
  <c r="AV131" i="2"/>
  <c r="EW78" i="2"/>
  <c r="AV76" i="2"/>
  <c r="EW101" i="2"/>
  <c r="AV77" i="2"/>
  <c r="EW80" i="2"/>
  <c r="AV79" i="2"/>
  <c r="EW132" i="2"/>
  <c r="AV48" i="2"/>
  <c r="EW19" i="2"/>
  <c r="AV50" i="2"/>
  <c r="EW140" i="2"/>
  <c r="EW109" i="2"/>
  <c r="EW102" i="2"/>
  <c r="EW72" i="2"/>
  <c r="EW40" i="2"/>
  <c r="EW15" i="2"/>
  <c r="AV75" i="2"/>
  <c r="AV40" i="2"/>
  <c r="AV51" i="2"/>
  <c r="AV108" i="2"/>
  <c r="AV141" i="2"/>
  <c r="EW112" i="2"/>
  <c r="EW26" i="2"/>
  <c r="AV101" i="2"/>
  <c r="AV143" i="2"/>
  <c r="EW70" i="2"/>
  <c r="AV44" i="2"/>
  <c r="EW137" i="2"/>
  <c r="AV74" i="2"/>
  <c r="EW108" i="2"/>
  <c r="AV100" i="2"/>
  <c r="EW83" i="2"/>
  <c r="AV102" i="2"/>
  <c r="EW113" i="2"/>
  <c r="AV104" i="2"/>
  <c r="EW76" i="2"/>
  <c r="AV132" i="2"/>
  <c r="EW49" i="2"/>
  <c r="AV134" i="2"/>
  <c r="AV142" i="2"/>
  <c r="EW25" i="2"/>
  <c r="EW47" i="2"/>
  <c r="AV46" i="2"/>
  <c r="EW51" i="2"/>
  <c r="AV106" i="2"/>
  <c r="EW75" i="2"/>
  <c r="AV107" i="2"/>
  <c r="EX139" i="2"/>
  <c r="EX132" i="2"/>
  <c r="EX102" i="2"/>
  <c r="EX71" i="2"/>
  <c r="EX50" i="2"/>
  <c r="EX19" i="2"/>
  <c r="AW71" i="2"/>
  <c r="AW81" i="2"/>
  <c r="AW49" i="2"/>
  <c r="AW104" i="2"/>
  <c r="AW137" i="2"/>
  <c r="EX70" i="2"/>
  <c r="AW72" i="2"/>
  <c r="AW112" i="2"/>
  <c r="AW136" i="2"/>
  <c r="EX27" i="2"/>
  <c r="AW131" i="2"/>
  <c r="EX41" i="2"/>
  <c r="AW102" i="2"/>
  <c r="EX140" i="2"/>
  <c r="AW82" i="2"/>
  <c r="EX49" i="2"/>
  <c r="AW130" i="2"/>
  <c r="EX46" i="2"/>
  <c r="AW138" i="2"/>
  <c r="EX52" i="2"/>
  <c r="AW132" i="2"/>
  <c r="EX137" i="2"/>
  <c r="EX142" i="2"/>
  <c r="EX105" i="2"/>
  <c r="EX72" i="2"/>
  <c r="EX48" i="2"/>
  <c r="EX16" i="2"/>
  <c r="AW73" i="2"/>
  <c r="AW83" i="2"/>
  <c r="AW45" i="2"/>
  <c r="AW106" i="2"/>
  <c r="AW139" i="2"/>
  <c r="EX79" i="2"/>
  <c r="EX45" i="2"/>
  <c r="AW103" i="2"/>
  <c r="EX78" i="2"/>
  <c r="AW46" i="2"/>
  <c r="EX76" i="2"/>
  <c r="EX25" i="2"/>
  <c r="AW133" i="2"/>
  <c r="EX104" i="2"/>
  <c r="AW107" i="2"/>
  <c r="EX22" i="2"/>
  <c r="AW109" i="2"/>
  <c r="EX133" i="2"/>
  <c r="AW77" i="2"/>
  <c r="EX17" i="2"/>
  <c r="AW43" i="2"/>
  <c r="EX141" i="2"/>
  <c r="EX109" i="2"/>
  <c r="EX101" i="2"/>
  <c r="EX75" i="2"/>
  <c r="EX42" i="2"/>
  <c r="EX21" i="2"/>
  <c r="AW75" i="2"/>
  <c r="AW40" i="2"/>
  <c r="AW51" i="2"/>
  <c r="AW108" i="2"/>
  <c r="AW141" i="2"/>
  <c r="EX110" i="2"/>
  <c r="EX15" i="2"/>
  <c r="AW134" i="2"/>
  <c r="EX111" i="2"/>
  <c r="EX23" i="2"/>
  <c r="AW140" i="2"/>
  <c r="EX51" i="2"/>
  <c r="AW80" i="2"/>
  <c r="AW142" i="2"/>
  <c r="EX39" i="2"/>
  <c r="AW135" i="2"/>
  <c r="EX108" i="2"/>
  <c r="AW52" i="2"/>
  <c r="EX20" i="2"/>
  <c r="AW111" i="2"/>
  <c r="EX130" i="2"/>
  <c r="AW113" i="2"/>
  <c r="EX135" i="2"/>
  <c r="EX112" i="2"/>
  <c r="EX100" i="2"/>
  <c r="EX80" i="2"/>
  <c r="EX40" i="2"/>
  <c r="EX18" i="2"/>
  <c r="AW70" i="2"/>
  <c r="AW42" i="2"/>
  <c r="AW101" i="2"/>
  <c r="AW110" i="2"/>
  <c r="AW143" i="2"/>
  <c r="EX143" i="2"/>
  <c r="AW44" i="2"/>
  <c r="EX131" i="2"/>
  <c r="EX44" i="2"/>
  <c r="AW78" i="2"/>
  <c r="EX106" i="2"/>
  <c r="AW48" i="2"/>
  <c r="EX83" i="2"/>
  <c r="AW50" i="2"/>
  <c r="EX81" i="2"/>
  <c r="AW76" i="2"/>
  <c r="EX74" i="2"/>
  <c r="AW47" i="2"/>
  <c r="EX77" i="2"/>
  <c r="AW79" i="2"/>
  <c r="EX138" i="2"/>
  <c r="EX113" i="2"/>
  <c r="EX82" i="2"/>
  <c r="EX73" i="2"/>
  <c r="EX43" i="2"/>
  <c r="EX26" i="2"/>
  <c r="AW74" i="2"/>
  <c r="AW41" i="2"/>
  <c r="AW105" i="2"/>
  <c r="AW100" i="2"/>
  <c r="EX134" i="2"/>
  <c r="EX47" i="2"/>
  <c r="EX24" i="2"/>
  <c r="EX136" i="2"/>
  <c r="EX107" i="2"/>
  <c r="EX14" i="2"/>
  <c r="EX103" i="2"/>
  <c r="EY139" i="2"/>
  <c r="EY131" i="2"/>
  <c r="EY106" i="2"/>
  <c r="EY71" i="2"/>
  <c r="EY49" i="2"/>
  <c r="EY19" i="2"/>
  <c r="AX73" i="2"/>
  <c r="AX83" i="2"/>
  <c r="AX50" i="2"/>
  <c r="AX107" i="2"/>
  <c r="AX138" i="2"/>
  <c r="EY79" i="2"/>
  <c r="EY20" i="2"/>
  <c r="EY22" i="2"/>
  <c r="EY78" i="2"/>
  <c r="EY21" i="2"/>
  <c r="AX102" i="2"/>
  <c r="EY135" i="2"/>
  <c r="AX47" i="2"/>
  <c r="EY40" i="2"/>
  <c r="AX130" i="2"/>
  <c r="EY102" i="2"/>
  <c r="AX51" i="2"/>
  <c r="EY15" i="2"/>
  <c r="AX134" i="2"/>
  <c r="EY103" i="2"/>
  <c r="AX136" i="2"/>
  <c r="EY142" i="2"/>
  <c r="EY130" i="2"/>
  <c r="EY101" i="2"/>
  <c r="EY73" i="2"/>
  <c r="EY48" i="2"/>
  <c r="EY16" i="2"/>
  <c r="AX75" i="2"/>
  <c r="AX40" i="2"/>
  <c r="AX52" i="2"/>
  <c r="AX109" i="2"/>
  <c r="AX140" i="2"/>
  <c r="EY77" i="2"/>
  <c r="EY44" i="2"/>
  <c r="AX105" i="2"/>
  <c r="AX139" i="2"/>
  <c r="AX100" i="2"/>
  <c r="EY138" i="2"/>
  <c r="AX80" i="2"/>
  <c r="EY111" i="2"/>
  <c r="EY42" i="2"/>
  <c r="AX135" i="2"/>
  <c r="EY105" i="2"/>
  <c r="AX106" i="2"/>
  <c r="EY52" i="2"/>
  <c r="AX108" i="2"/>
  <c r="EY43" i="2"/>
  <c r="AX46" i="2"/>
  <c r="EY132" i="2"/>
  <c r="AX48" i="2"/>
  <c r="EY140" i="2"/>
  <c r="EY109" i="2"/>
  <c r="EY100" i="2"/>
  <c r="EY75" i="2"/>
  <c r="EY47" i="2"/>
  <c r="EY24" i="2"/>
  <c r="AX70" i="2"/>
  <c r="AX42" i="2"/>
  <c r="AX101" i="2"/>
  <c r="AX111" i="2"/>
  <c r="AX142" i="2"/>
  <c r="EY110" i="2"/>
  <c r="AX41" i="2"/>
  <c r="AX43" i="2"/>
  <c r="EY108" i="2"/>
  <c r="EY39" i="2"/>
  <c r="AX133" i="2"/>
  <c r="EY76" i="2"/>
  <c r="AX104" i="2"/>
  <c r="EY133" i="2"/>
  <c r="AX49" i="2"/>
  <c r="AX132" i="2"/>
  <c r="EY107" i="2"/>
  <c r="AX110" i="2"/>
  <c r="EY17" i="2"/>
  <c r="AX112" i="2"/>
  <c r="EY141" i="2"/>
  <c r="EY112" i="2"/>
  <c r="EY104" i="2"/>
  <c r="EY80" i="2"/>
  <c r="EY45" i="2"/>
  <c r="EY18" i="2"/>
  <c r="AX72" i="2"/>
  <c r="AX44" i="2"/>
  <c r="AX103" i="2"/>
  <c r="AX113" i="2"/>
  <c r="AX137" i="2"/>
  <c r="EY134" i="2"/>
  <c r="AX74" i="2"/>
  <c r="AX78" i="2"/>
  <c r="AX141" i="2"/>
  <c r="EY27" i="2"/>
  <c r="AX45" i="2"/>
  <c r="AX143" i="2"/>
  <c r="EY50" i="2"/>
  <c r="AX82" i="2"/>
  <c r="EY51" i="2"/>
  <c r="AX76" i="2"/>
  <c r="EY81" i="2"/>
  <c r="AX77" i="2"/>
  <c r="EY74" i="2"/>
  <c r="AX79" i="2"/>
  <c r="EY72" i="2"/>
  <c r="AX81" i="2"/>
  <c r="EY136" i="2"/>
  <c r="EY113" i="2"/>
  <c r="EY82" i="2"/>
  <c r="EY70" i="2"/>
  <c r="EY41" i="2"/>
  <c r="AX131" i="2"/>
  <c r="EY23" i="2"/>
  <c r="EY83" i="2"/>
  <c r="EY25" i="2"/>
  <c r="EY143" i="2"/>
  <c r="EY26" i="2"/>
  <c r="EY137" i="2"/>
  <c r="EY14" i="2"/>
  <c r="EY46" i="2"/>
  <c r="AX71" i="2"/>
  <c r="EZ142" i="2"/>
  <c r="EZ130" i="2"/>
  <c r="EZ106" i="2"/>
  <c r="EZ72" i="2"/>
  <c r="EZ44" i="2"/>
  <c r="EZ17" i="2"/>
  <c r="AY81" i="2"/>
  <c r="AY43" i="2"/>
  <c r="AY112" i="2"/>
  <c r="AY143" i="2"/>
  <c r="EZ21" i="2"/>
  <c r="AY74" i="2"/>
  <c r="EZ137" i="2"/>
  <c r="AY78" i="2"/>
  <c r="EZ77" i="2"/>
  <c r="AY51" i="2"/>
  <c r="EZ26" i="2"/>
  <c r="AY41" i="2"/>
  <c r="EZ105" i="2"/>
  <c r="AY50" i="2"/>
  <c r="EZ15" i="2"/>
  <c r="EZ143" i="2"/>
  <c r="EZ133" i="2"/>
  <c r="EZ101" i="2"/>
  <c r="EZ71" i="2"/>
  <c r="EZ47" i="2"/>
  <c r="EZ19" i="2"/>
  <c r="AY71" i="2"/>
  <c r="AY83" i="2"/>
  <c r="AY46" i="2"/>
  <c r="AY102" i="2"/>
  <c r="AY134" i="2"/>
  <c r="EZ41" i="2"/>
  <c r="AY103" i="2"/>
  <c r="EZ109" i="2"/>
  <c r="AY47" i="2"/>
  <c r="EZ42" i="2"/>
  <c r="AY80" i="2"/>
  <c r="EZ107" i="2"/>
  <c r="AY76" i="2"/>
  <c r="EZ18" i="2"/>
  <c r="AY108" i="2"/>
  <c r="EZ78" i="2"/>
  <c r="AY110" i="2"/>
  <c r="EZ135" i="2"/>
  <c r="EZ112" i="2"/>
  <c r="EZ100" i="2"/>
  <c r="EZ75" i="2"/>
  <c r="EZ51" i="2"/>
  <c r="EZ16" i="2"/>
  <c r="AY73" i="2"/>
  <c r="AY82" i="2"/>
  <c r="AY48" i="2"/>
  <c r="AY104" i="2"/>
  <c r="AY131" i="2"/>
  <c r="EZ79" i="2"/>
  <c r="AY106" i="2"/>
  <c r="EZ39" i="2"/>
  <c r="EZ138" i="2"/>
  <c r="EZ46" i="2"/>
  <c r="EZ74" i="2"/>
  <c r="EZ103" i="2"/>
  <c r="AY52" i="2"/>
  <c r="EZ136" i="2"/>
  <c r="EZ110" i="2"/>
  <c r="EZ104" i="2"/>
  <c r="EZ76" i="2"/>
  <c r="EZ40" i="2"/>
  <c r="EZ24" i="2"/>
  <c r="AY75" i="2"/>
  <c r="AY40" i="2"/>
  <c r="AY45" i="2"/>
  <c r="AY107" i="2"/>
  <c r="AY142" i="2"/>
  <c r="EZ27" i="2"/>
  <c r="AY49" i="2"/>
  <c r="EZ81" i="2"/>
  <c r="AY105" i="2"/>
  <c r="EZ52" i="2"/>
  <c r="AY109" i="2"/>
  <c r="EZ80" i="2"/>
  <c r="AY100" i="2"/>
  <c r="EZ14" i="2"/>
  <c r="EZ134" i="2"/>
  <c r="AY79" i="2"/>
  <c r="EZ140" i="2"/>
  <c r="EZ113" i="2"/>
  <c r="EZ82" i="2"/>
  <c r="EZ73" i="2"/>
  <c r="EZ45" i="2"/>
  <c r="EZ20" i="2"/>
  <c r="AY70" i="2"/>
  <c r="AY42" i="2"/>
  <c r="AY135" i="2"/>
  <c r="AY111" i="2"/>
  <c r="AY136" i="2"/>
  <c r="EZ141" i="2"/>
  <c r="EZ49" i="2"/>
  <c r="AY137" i="2"/>
  <c r="EZ102" i="2"/>
  <c r="EZ131" i="2"/>
  <c r="AY77" i="2"/>
  <c r="EZ48" i="2"/>
  <c r="AY138" i="2"/>
  <c r="EZ139" i="2"/>
  <c r="EZ108" i="2"/>
  <c r="EZ83" i="2"/>
  <c r="EZ70" i="2"/>
  <c r="EZ43" i="2"/>
  <c r="EZ23" i="2"/>
  <c r="AY72" i="2"/>
  <c r="AY44" i="2"/>
  <c r="AY101" i="2"/>
  <c r="AY113" i="2"/>
  <c r="AY141" i="2"/>
  <c r="EZ111" i="2"/>
  <c r="AY139" i="2"/>
  <c r="EZ22" i="2"/>
  <c r="AY132" i="2"/>
  <c r="EZ25" i="2"/>
  <c r="AY140" i="2"/>
  <c r="EZ132" i="2"/>
  <c r="EZ50" i="2"/>
  <c r="AY130" i="2"/>
  <c r="AY133" i="2"/>
  <c r="FA140" i="2"/>
  <c r="FA135" i="2"/>
  <c r="FA105" i="2"/>
  <c r="FA75" i="2"/>
  <c r="FA47" i="2"/>
  <c r="FA20" i="2"/>
  <c r="AZ142" i="2"/>
  <c r="AZ77" i="2"/>
  <c r="AZ51" i="2"/>
  <c r="AZ143" i="2"/>
  <c r="AZ107" i="2"/>
  <c r="FA79" i="2"/>
  <c r="AZ140" i="2"/>
  <c r="FA42" i="2"/>
  <c r="FA142" i="2"/>
  <c r="AZ78" i="2"/>
  <c r="FA78" i="2"/>
  <c r="AZ108" i="2"/>
  <c r="FA14" i="2"/>
  <c r="FA100" i="2"/>
  <c r="AZ83" i="2"/>
  <c r="FA138" i="2"/>
  <c r="FA133" i="2"/>
  <c r="FA112" i="2"/>
  <c r="FA76" i="2"/>
  <c r="FA51" i="2"/>
  <c r="FA17" i="2"/>
  <c r="AZ70" i="2"/>
  <c r="AZ82" i="2"/>
  <c r="AZ46" i="2"/>
  <c r="AZ137" i="2"/>
  <c r="AZ109" i="2"/>
  <c r="FA103" i="2"/>
  <c r="AZ45" i="2"/>
  <c r="FA52" i="2"/>
  <c r="AZ103" i="2"/>
  <c r="FA40" i="2"/>
  <c r="FA107" i="2"/>
  <c r="AZ44" i="2"/>
  <c r="FA21" i="2"/>
  <c r="FA130" i="2"/>
  <c r="AZ49" i="2"/>
  <c r="FA139" i="2"/>
  <c r="FA110" i="2"/>
  <c r="FA104" i="2"/>
  <c r="FA73" i="2"/>
  <c r="FA43" i="2"/>
  <c r="FA19" i="2"/>
  <c r="AZ72" i="2"/>
  <c r="AZ79" i="2"/>
  <c r="AZ48" i="2"/>
  <c r="AZ100" i="2"/>
  <c r="AZ111" i="2"/>
  <c r="FA132" i="2"/>
  <c r="FA16" i="2"/>
  <c r="AZ130" i="2"/>
  <c r="FA23" i="2"/>
  <c r="FA134" i="2"/>
  <c r="AZ80" i="2"/>
  <c r="FA82" i="2"/>
  <c r="AZ134" i="2"/>
  <c r="FA45" i="2"/>
  <c r="AZ139" i="2"/>
  <c r="FA141" i="2"/>
  <c r="FA113" i="2"/>
  <c r="FA102" i="2"/>
  <c r="FA70" i="2"/>
  <c r="FA41" i="2"/>
  <c r="FA22" i="2"/>
  <c r="AZ74" i="2"/>
  <c r="AZ135" i="2"/>
  <c r="AZ50" i="2"/>
  <c r="AZ102" i="2"/>
  <c r="AZ113" i="2"/>
  <c r="FA27" i="2"/>
  <c r="AZ101" i="2"/>
  <c r="FA81" i="2"/>
  <c r="AZ132" i="2"/>
  <c r="FA77" i="2"/>
  <c r="AZ42" i="2"/>
  <c r="FA50" i="2"/>
  <c r="AZ136" i="2"/>
  <c r="FA49" i="2"/>
  <c r="AZ110" i="2"/>
  <c r="FA15" i="2"/>
  <c r="FA136" i="2"/>
  <c r="FA108" i="2"/>
  <c r="FA80" i="2"/>
  <c r="FA74" i="2"/>
  <c r="FA44" i="2"/>
  <c r="FA24" i="2"/>
  <c r="AZ76" i="2"/>
  <c r="AZ41" i="2"/>
  <c r="AZ52" i="2"/>
  <c r="AZ104" i="2"/>
  <c r="FA46" i="2"/>
  <c r="AZ73" i="2"/>
  <c r="FA143" i="2"/>
  <c r="AZ40" i="2"/>
  <c r="FA48" i="2"/>
  <c r="AZ105" i="2"/>
  <c r="FA131" i="2"/>
  <c r="AZ47" i="2"/>
  <c r="FA137" i="2"/>
  <c r="FA111" i="2"/>
  <c r="FA83" i="2"/>
  <c r="FA71" i="2"/>
  <c r="FA39" i="2"/>
  <c r="FA18" i="2"/>
  <c r="AZ71" i="2"/>
  <c r="AZ43" i="2"/>
  <c r="AZ138" i="2"/>
  <c r="AZ106" i="2"/>
  <c r="AZ133" i="2"/>
  <c r="FA26" i="2"/>
  <c r="AZ141" i="2"/>
  <c r="FA109" i="2"/>
  <c r="AZ75" i="2"/>
  <c r="FA106" i="2"/>
  <c r="AZ131" i="2"/>
  <c r="FA25" i="2"/>
  <c r="FA101" i="2"/>
  <c r="AZ81" i="2"/>
  <c r="FA72" i="2"/>
  <c r="AZ112" i="2"/>
  <c r="FB140" i="2"/>
  <c r="FB137" i="2"/>
  <c r="FB100" i="2"/>
  <c r="FB76" i="2"/>
  <c r="FB52" i="2"/>
  <c r="FB15" i="2"/>
  <c r="BA72" i="2"/>
  <c r="BA82" i="2"/>
  <c r="BA48" i="2"/>
  <c r="BA104" i="2"/>
  <c r="BA139" i="2"/>
  <c r="FB74" i="2"/>
  <c r="FB46" i="2"/>
  <c r="BA45" i="2"/>
  <c r="BA112" i="2"/>
  <c r="BA131" i="2"/>
  <c r="FB134" i="2"/>
  <c r="BA105" i="2"/>
  <c r="FB23" i="2"/>
  <c r="FB132" i="2"/>
  <c r="BA78" i="2"/>
  <c r="FB112" i="2"/>
  <c r="BA113" i="2"/>
  <c r="BA70" i="2"/>
  <c r="FB143" i="2"/>
  <c r="FB135" i="2"/>
  <c r="FB103" i="2"/>
  <c r="FB73" i="2"/>
  <c r="FB44" i="2"/>
  <c r="FB20" i="2"/>
  <c r="BA74" i="2"/>
  <c r="BA135" i="2"/>
  <c r="BA50" i="2"/>
  <c r="BA106" i="2"/>
  <c r="BA136" i="2"/>
  <c r="FB80" i="2"/>
  <c r="FB22" i="2"/>
  <c r="BA110" i="2"/>
  <c r="BA143" i="2"/>
  <c r="BA47" i="2"/>
  <c r="FB47" i="2"/>
  <c r="BA81" i="2"/>
  <c r="FB136" i="2"/>
  <c r="BA134" i="2"/>
  <c r="FB24" i="2"/>
  <c r="FB131" i="2"/>
  <c r="BA80" i="2"/>
  <c r="FB45" i="2"/>
  <c r="BA102" i="2"/>
  <c r="FB141" i="2"/>
  <c r="FB110" i="2"/>
  <c r="FB104" i="2"/>
  <c r="FB70" i="2"/>
  <c r="FB49" i="2"/>
  <c r="FB17" i="2"/>
  <c r="BA71" i="2"/>
  <c r="BA41" i="2"/>
  <c r="BA52" i="2"/>
  <c r="BA101" i="2"/>
  <c r="BA137" i="2"/>
  <c r="FB138" i="2"/>
  <c r="BA138" i="2"/>
  <c r="BA103" i="2"/>
  <c r="FB77" i="2"/>
  <c r="BA132" i="2"/>
  <c r="FB41" i="2"/>
  <c r="BA51" i="2"/>
  <c r="FB72" i="2"/>
  <c r="BA109" i="2"/>
  <c r="FB14" i="2"/>
  <c r="FB130" i="2"/>
  <c r="BA46" i="2"/>
  <c r="FB142" i="2"/>
  <c r="FB113" i="2"/>
  <c r="FB102" i="2"/>
  <c r="FB78" i="2"/>
  <c r="FB39" i="2"/>
  <c r="FB25" i="2"/>
  <c r="BA73" i="2"/>
  <c r="BA43" i="2"/>
  <c r="BA141" i="2"/>
  <c r="BA108" i="2"/>
  <c r="BA130" i="2"/>
  <c r="FB108" i="2"/>
  <c r="BA75" i="2"/>
  <c r="BA142" i="2"/>
  <c r="BA79" i="2"/>
  <c r="FB106" i="2"/>
  <c r="FB21" i="2"/>
  <c r="FB107" i="2"/>
  <c r="FB105" i="2"/>
  <c r="BA42" i="2"/>
  <c r="FB79" i="2"/>
  <c r="BA100" i="2"/>
  <c r="FB18" i="2"/>
  <c r="FB139" i="2"/>
  <c r="FB111" i="2"/>
  <c r="FB83" i="2"/>
  <c r="FB71" i="2"/>
  <c r="FB42" i="2"/>
  <c r="FB19" i="2"/>
  <c r="BA77" i="2"/>
  <c r="BA40" i="2"/>
  <c r="FB43" i="2"/>
  <c r="FB51" i="2"/>
  <c r="BA76" i="2"/>
  <c r="FB50" i="2"/>
  <c r="BA133" i="2"/>
  <c r="FB16" i="2"/>
  <c r="FB101" i="2"/>
  <c r="BA83" i="2"/>
  <c r="FB133" i="2"/>
  <c r="FB109" i="2"/>
  <c r="FB81" i="2"/>
  <c r="FB27" i="2"/>
  <c r="FB40" i="2"/>
  <c r="FB26" i="2"/>
  <c r="BA140" i="2"/>
  <c r="BA49" i="2"/>
  <c r="FB82" i="2"/>
  <c r="BA107" i="2"/>
  <c r="FB48" i="2"/>
  <c r="BA44" i="2"/>
  <c r="FB75" i="2"/>
  <c r="BA111" i="2"/>
  <c r="FC143" i="2"/>
  <c r="FC134" i="2"/>
  <c r="FC100" i="2"/>
  <c r="FC76" i="2"/>
  <c r="FC47" i="2"/>
  <c r="FC18" i="2"/>
  <c r="BB72" i="2"/>
  <c r="BB83" i="2"/>
  <c r="BB47" i="2"/>
  <c r="BB111" i="2"/>
  <c r="BB131" i="2"/>
  <c r="FC83" i="2"/>
  <c r="FC44" i="2"/>
  <c r="BB102" i="2"/>
  <c r="FC133" i="2"/>
  <c r="FC46" i="2"/>
  <c r="BB42" i="2"/>
  <c r="FC82" i="2"/>
  <c r="FC23" i="2"/>
  <c r="BB140" i="2"/>
  <c r="FC48" i="2"/>
  <c r="BB46" i="2"/>
  <c r="FC132" i="2"/>
  <c r="BB78" i="2"/>
  <c r="FC79" i="2"/>
  <c r="BB50" i="2"/>
  <c r="FC130" i="2"/>
  <c r="BB52" i="2"/>
  <c r="FC136" i="2"/>
  <c r="FC137" i="2"/>
  <c r="FC103" i="2"/>
  <c r="FC73" i="2"/>
  <c r="FC51" i="2"/>
  <c r="FC15" i="2"/>
  <c r="BB74" i="2"/>
  <c r="BB137" i="2"/>
  <c r="BB49" i="2"/>
  <c r="BB113" i="2"/>
  <c r="BB141" i="2"/>
  <c r="FC70" i="2"/>
  <c r="FC21" i="2"/>
  <c r="BB112" i="2"/>
  <c r="BB104" i="2"/>
  <c r="FC75" i="2"/>
  <c r="BB79" i="2"/>
  <c r="BB142" i="2"/>
  <c r="FC110" i="2"/>
  <c r="FC42" i="2"/>
  <c r="BB101" i="2"/>
  <c r="FC107" i="2"/>
  <c r="FC40" i="2"/>
  <c r="BB103" i="2"/>
  <c r="FC105" i="2"/>
  <c r="FC24" i="2"/>
  <c r="BB105" i="2"/>
  <c r="FC104" i="2"/>
  <c r="FC19" i="2"/>
  <c r="BB107" i="2"/>
  <c r="FC101" i="2"/>
  <c r="FC16" i="2"/>
  <c r="BB109" i="2"/>
  <c r="FC140" i="2"/>
  <c r="FC113" i="2"/>
  <c r="FC102" i="2"/>
  <c r="FC74" i="2"/>
  <c r="FC43" i="2"/>
  <c r="FC20" i="2"/>
  <c r="BB71" i="2"/>
  <c r="BB41" i="2"/>
  <c r="BB51" i="2"/>
  <c r="BB108" i="2"/>
  <c r="BB138" i="2"/>
  <c r="FC139" i="2"/>
  <c r="BB45" i="2"/>
  <c r="BB139" i="2"/>
  <c r="FC112" i="2"/>
  <c r="FC22" i="2"/>
  <c r="BB106" i="2"/>
  <c r="FC135" i="2"/>
  <c r="BB81" i="2"/>
  <c r="FC80" i="2"/>
  <c r="FC26" i="2"/>
  <c r="BB136" i="2"/>
  <c r="FC45" i="2"/>
  <c r="BB48" i="2"/>
  <c r="FC131" i="2"/>
  <c r="FC14" i="2"/>
  <c r="FC49" i="2"/>
  <c r="BB82" i="2"/>
  <c r="FC142" i="2"/>
  <c r="FC108" i="2"/>
  <c r="FC106" i="2"/>
  <c r="FC71" i="2"/>
  <c r="FC41" i="2"/>
  <c r="FC17" i="2"/>
  <c r="BB73" i="2"/>
  <c r="BB43" i="2"/>
  <c r="BB100" i="2"/>
  <c r="BB110" i="2"/>
  <c r="BB143" i="2"/>
  <c r="FC111" i="2"/>
  <c r="BB75" i="2"/>
  <c r="BB132" i="2"/>
  <c r="FC141" i="2"/>
  <c r="FC109" i="2"/>
  <c r="FC81" i="2"/>
  <c r="FC72" i="2"/>
  <c r="FC39" i="2"/>
  <c r="FC25" i="2"/>
  <c r="BB77" i="2"/>
  <c r="BB40" i="2"/>
  <c r="FC27" i="2"/>
  <c r="BB130" i="2"/>
  <c r="FC50" i="2"/>
  <c r="BB44" i="2"/>
  <c r="FC138" i="2"/>
  <c r="BB76" i="2"/>
  <c r="FC78" i="2"/>
  <c r="BB134" i="2"/>
  <c r="FC52" i="2"/>
  <c r="BB80" i="2"/>
  <c r="BB135" i="2"/>
  <c r="FC77" i="2"/>
  <c r="BB70" i="2"/>
  <c r="BB133" i="2"/>
  <c r="FD138" i="2"/>
  <c r="FD134" i="2"/>
  <c r="FD106" i="2"/>
  <c r="FD77" i="2"/>
  <c r="FD47" i="2"/>
  <c r="FD18" i="2"/>
  <c r="BC72" i="2"/>
  <c r="BC83" i="2"/>
  <c r="BC51" i="2"/>
  <c r="BC111" i="2"/>
  <c r="BC130" i="2"/>
  <c r="FD42" i="2"/>
  <c r="BC44" i="2"/>
  <c r="FD111" i="2"/>
  <c r="FD74" i="2"/>
  <c r="BC79" i="2"/>
  <c r="BC103" i="2"/>
  <c r="BC140" i="2"/>
  <c r="FD83" i="2"/>
  <c r="FD26" i="2"/>
  <c r="BC105" i="2"/>
  <c r="FD104" i="2"/>
  <c r="BC76" i="2"/>
  <c r="FD135" i="2"/>
  <c r="FD44" i="2"/>
  <c r="BC139" i="2"/>
  <c r="FD50" i="2"/>
  <c r="FD25" i="2"/>
  <c r="BC108" i="2"/>
  <c r="FD105" i="2"/>
  <c r="FD16" i="2"/>
  <c r="BC107" i="2"/>
  <c r="FD75" i="2"/>
  <c r="BC70" i="2"/>
  <c r="BC143" i="2"/>
  <c r="FD141" i="2"/>
  <c r="FD136" i="2"/>
  <c r="FD102" i="2"/>
  <c r="FD76" i="2"/>
  <c r="FD46" i="2"/>
  <c r="FD15" i="2"/>
  <c r="BC74" i="2"/>
  <c r="BC131" i="2"/>
  <c r="BC42" i="2"/>
  <c r="BC113" i="2"/>
  <c r="BC141" i="2"/>
  <c r="FD70" i="2"/>
  <c r="BC77" i="2"/>
  <c r="BC41" i="2"/>
  <c r="BC101" i="2"/>
  <c r="FD140" i="2"/>
  <c r="FD100" i="2"/>
  <c r="FD40" i="2"/>
  <c r="BC43" i="2"/>
  <c r="BC135" i="2"/>
  <c r="FD110" i="2"/>
  <c r="FD41" i="2"/>
  <c r="BC102" i="2"/>
  <c r="FD82" i="2"/>
  <c r="FD20" i="2"/>
  <c r="BC133" i="2"/>
  <c r="FD52" i="2"/>
  <c r="BC52" i="2"/>
  <c r="FD132" i="2"/>
  <c r="BC82" i="2"/>
  <c r="FD73" i="2"/>
  <c r="BC75" i="2"/>
  <c r="BC132" i="2"/>
  <c r="FD48" i="2"/>
  <c r="BC40" i="2"/>
  <c r="FD139" i="2"/>
  <c r="FD108" i="2"/>
  <c r="FD101" i="2"/>
  <c r="FD23" i="2"/>
  <c r="FD17" i="2"/>
  <c r="BC142" i="2"/>
  <c r="FD133" i="2"/>
  <c r="BC73" i="2"/>
  <c r="FD142" i="2"/>
  <c r="FD45" i="2"/>
  <c r="BC104" i="2"/>
  <c r="FD80" i="2"/>
  <c r="FD24" i="2"/>
  <c r="BC106" i="2"/>
  <c r="FD113" i="2"/>
  <c r="BC134" i="2"/>
  <c r="FD51" i="2"/>
  <c r="BC49" i="2"/>
  <c r="FD130" i="2"/>
  <c r="BC80" i="2"/>
  <c r="FD143" i="2"/>
  <c r="FD109" i="2"/>
  <c r="FD78" i="2"/>
  <c r="FD71" i="2"/>
  <c r="FD39" i="2"/>
  <c r="FD22" i="2"/>
  <c r="BC81" i="2"/>
  <c r="BC45" i="2"/>
  <c r="BC136" i="2"/>
  <c r="BC112" i="2"/>
  <c r="BC137" i="2"/>
  <c r="FD137" i="2"/>
  <c r="FD112" i="2"/>
  <c r="FD81" i="2"/>
  <c r="FD72" i="2"/>
  <c r="FD43" i="2"/>
  <c r="FD19" i="2"/>
  <c r="BC71" i="2"/>
  <c r="BC48" i="2"/>
  <c r="BC100" i="2"/>
  <c r="BC110" i="2"/>
  <c r="FD27" i="2"/>
  <c r="BC46" i="2"/>
  <c r="BC138" i="2"/>
  <c r="FD49" i="2"/>
  <c r="BC50" i="2"/>
  <c r="FD107" i="2"/>
  <c r="BC78" i="2"/>
  <c r="FD79" i="2"/>
  <c r="BC47" i="2"/>
  <c r="FD131" i="2"/>
  <c r="FD14" i="2"/>
  <c r="FD103" i="2"/>
  <c r="FD21" i="2"/>
  <c r="BC109" i="2"/>
  <c r="FE141" i="2"/>
  <c r="FE133" i="2"/>
  <c r="FE113" i="2"/>
  <c r="FE77" i="2"/>
  <c r="FE45" i="2"/>
  <c r="FE16" i="2"/>
  <c r="BD73" i="2"/>
  <c r="BD83" i="2"/>
  <c r="BD47" i="2"/>
  <c r="BD143" i="2"/>
  <c r="BD111" i="2"/>
  <c r="FE105" i="2"/>
  <c r="FE18" i="2"/>
  <c r="BD51" i="2"/>
  <c r="FE138" i="2"/>
  <c r="FE100" i="2"/>
  <c r="FE49" i="2"/>
  <c r="BD42" i="2"/>
  <c r="BD110" i="2"/>
  <c r="FE83" i="2"/>
  <c r="BD79" i="2"/>
  <c r="FE80" i="2"/>
  <c r="BD81" i="2"/>
  <c r="FE78" i="2"/>
  <c r="BD142" i="2"/>
  <c r="BD106" i="2"/>
  <c r="FE51" i="2"/>
  <c r="BD107" i="2"/>
  <c r="FE19" i="2"/>
  <c r="BD109" i="2"/>
  <c r="FE142" i="2"/>
  <c r="FE132" i="2"/>
  <c r="FE102" i="2"/>
  <c r="FE76" i="2"/>
  <c r="FE44" i="2"/>
  <c r="FE21" i="2"/>
  <c r="BD75" i="2"/>
  <c r="BD137" i="2"/>
  <c r="BD49" i="2"/>
  <c r="BD133" i="2"/>
  <c r="BD113" i="2"/>
  <c r="FE39" i="2"/>
  <c r="BD40" i="2"/>
  <c r="BD131" i="2"/>
  <c r="BD108" i="2"/>
  <c r="FE109" i="2"/>
  <c r="FE71" i="2"/>
  <c r="BD72" i="2"/>
  <c r="BD101" i="2"/>
  <c r="FE43" i="2"/>
  <c r="BD43" i="2"/>
  <c r="FE134" i="2"/>
  <c r="FE20" i="2"/>
  <c r="FE104" i="2"/>
  <c r="BD82" i="2"/>
  <c r="FE46" i="2"/>
  <c r="BD141" i="2"/>
  <c r="FE101" i="2"/>
  <c r="BD78" i="2"/>
  <c r="FE75" i="2"/>
  <c r="BD130" i="2"/>
  <c r="FE143" i="2"/>
  <c r="FE111" i="2"/>
  <c r="FE74" i="2"/>
  <c r="BD70" i="2"/>
  <c r="FE15" i="2"/>
  <c r="BD140" i="2"/>
  <c r="FE107" i="2"/>
  <c r="FE22" i="2"/>
  <c r="BD136" i="2"/>
  <c r="FE108" i="2"/>
  <c r="BD45" i="2"/>
  <c r="FE136" i="2"/>
  <c r="FE24" i="2"/>
  <c r="BD104" i="2"/>
  <c r="FE103" i="2"/>
  <c r="FE25" i="2"/>
  <c r="FE131" i="2"/>
  <c r="FE14" i="2"/>
  <c r="BD50" i="2"/>
  <c r="FE106" i="2"/>
  <c r="BD71" i="2"/>
  <c r="FE140" i="2"/>
  <c r="FE112" i="2"/>
  <c r="FE81" i="2"/>
  <c r="FE72" i="2"/>
  <c r="FE40" i="2"/>
  <c r="FE26" i="2"/>
  <c r="BD74" i="2"/>
  <c r="BD44" i="2"/>
  <c r="BD138" i="2"/>
  <c r="BD103" i="2"/>
  <c r="BD112" i="2"/>
  <c r="FE82" i="2"/>
  <c r="FE50" i="2"/>
  <c r="FE23" i="2"/>
  <c r="BD41" i="2"/>
  <c r="BD134" i="2"/>
  <c r="FE137" i="2"/>
  <c r="BD132" i="2"/>
  <c r="FE41" i="2"/>
  <c r="BD135" i="2"/>
  <c r="FE52" i="2"/>
  <c r="BD46" i="2"/>
  <c r="FE79" i="2"/>
  <c r="BD76" i="2"/>
  <c r="FE73" i="2"/>
  <c r="BD139" i="2"/>
  <c r="FE47" i="2"/>
  <c r="BD52" i="2"/>
  <c r="FE135" i="2"/>
  <c r="FE110" i="2"/>
  <c r="FE70" i="2"/>
  <c r="BD77" i="2"/>
  <c r="BD105" i="2"/>
  <c r="FE27" i="2"/>
  <c r="BD100" i="2"/>
  <c r="FE48" i="2"/>
  <c r="BD102" i="2"/>
  <c r="FE42" i="2"/>
  <c r="FE139" i="2"/>
  <c r="BD48" i="2"/>
  <c r="FE17" i="2"/>
  <c r="FE130" i="2"/>
  <c r="BD80" i="2"/>
  <c r="FF139" i="2"/>
  <c r="FF130" i="2"/>
  <c r="FF104" i="2"/>
  <c r="FF73" i="2"/>
  <c r="FF50" i="2"/>
  <c r="FF16" i="2"/>
  <c r="BE73" i="2"/>
  <c r="BE81" i="2"/>
  <c r="BE43" i="2"/>
  <c r="BE105" i="2"/>
  <c r="BE142" i="2"/>
  <c r="BE106" i="2"/>
  <c r="FF109" i="2"/>
  <c r="FF81" i="2"/>
  <c r="FF45" i="2"/>
  <c r="BE70" i="2"/>
  <c r="BE49" i="2"/>
  <c r="BE134" i="2"/>
  <c r="FF112" i="2"/>
  <c r="FF42" i="2"/>
  <c r="BE72" i="2"/>
  <c r="BE140" i="2"/>
  <c r="FF80" i="2"/>
  <c r="BE133" i="2"/>
  <c r="FF76" i="2"/>
  <c r="BE102" i="2"/>
  <c r="FF47" i="2"/>
  <c r="BE82" i="2"/>
  <c r="FF138" i="2"/>
  <c r="BE141" i="2"/>
  <c r="FF20" i="2"/>
  <c r="BE110" i="2"/>
  <c r="FF105" i="2"/>
  <c r="BE112" i="2"/>
  <c r="FF140" i="2"/>
  <c r="FF133" i="2"/>
  <c r="FF101" i="2"/>
  <c r="FF71" i="2"/>
  <c r="FF49" i="2"/>
  <c r="FF21" i="2"/>
  <c r="BE75" i="2"/>
  <c r="BE130" i="2"/>
  <c r="BE51" i="2"/>
  <c r="BE143" i="2"/>
  <c r="FF103" i="2"/>
  <c r="BE40" i="2"/>
  <c r="BE100" i="2"/>
  <c r="FF135" i="2"/>
  <c r="FF100" i="2"/>
  <c r="FF72" i="2"/>
  <c r="FF15" i="2"/>
  <c r="BE42" i="2"/>
  <c r="BE132" i="2"/>
  <c r="FF41" i="2"/>
  <c r="BE113" i="2"/>
  <c r="FF51" i="2"/>
  <c r="BE137" i="2"/>
  <c r="FF78" i="2"/>
  <c r="FF25" i="2"/>
  <c r="FF75" i="2"/>
  <c r="FF22" i="2"/>
  <c r="FF136" i="2"/>
  <c r="BE79" i="2"/>
  <c r="FF48" i="2"/>
  <c r="BE103" i="2"/>
  <c r="FF137" i="2"/>
  <c r="FF18" i="2"/>
  <c r="BE107" i="2"/>
  <c r="FF17" i="2"/>
  <c r="BE135" i="2"/>
  <c r="FF44" i="2"/>
  <c r="BE48" i="2"/>
  <c r="FF134" i="2"/>
  <c r="BE104" i="2"/>
  <c r="BE108" i="2"/>
  <c r="FF52" i="2"/>
  <c r="BE101" i="2"/>
  <c r="FF74" i="2"/>
  <c r="BE83" i="2"/>
  <c r="FF142" i="2"/>
  <c r="FF110" i="2"/>
  <c r="FF79" i="2"/>
  <c r="FF83" i="2"/>
  <c r="FF40" i="2"/>
  <c r="FF26" i="2"/>
  <c r="BE74" i="2"/>
  <c r="BE44" i="2"/>
  <c r="BE109" i="2"/>
  <c r="BE136" i="2"/>
  <c r="FF70" i="2"/>
  <c r="FF23" i="2"/>
  <c r="BE45" i="2"/>
  <c r="BE139" i="2"/>
  <c r="BE138" i="2"/>
  <c r="FF131" i="2"/>
  <c r="FF27" i="2"/>
  <c r="BE46" i="2"/>
  <c r="FF143" i="2"/>
  <c r="BE80" i="2"/>
  <c r="FF39" i="2"/>
  <c r="BE50" i="2"/>
  <c r="FF102" i="2"/>
  <c r="BE77" i="2"/>
  <c r="FF77" i="2"/>
  <c r="FF14" i="2"/>
  <c r="FF132" i="2"/>
  <c r="BE71" i="2"/>
  <c r="FF141" i="2"/>
  <c r="FF113" i="2"/>
  <c r="FF82" i="2"/>
  <c r="FF43" i="2"/>
  <c r="BE76" i="2"/>
  <c r="BE111" i="2"/>
  <c r="FF108" i="2"/>
  <c r="BE78" i="2"/>
  <c r="FF111" i="2"/>
  <c r="FF24" i="2"/>
  <c r="FF106" i="2"/>
  <c r="BE131" i="2"/>
  <c r="FF46" i="2"/>
  <c r="BE52" i="2"/>
  <c r="FF107" i="2"/>
  <c r="BE41" i="2"/>
  <c r="FF19" i="2"/>
  <c r="BE47" i="2"/>
  <c r="FG139" i="2"/>
  <c r="FG136" i="2"/>
  <c r="FG104" i="2"/>
  <c r="FG75" i="2"/>
  <c r="FG52" i="2"/>
  <c r="FG19" i="2"/>
  <c r="BF142" i="2"/>
  <c r="BF79" i="2"/>
  <c r="BF41" i="2"/>
  <c r="BF107" i="2"/>
  <c r="BF134" i="2"/>
  <c r="BF139" i="2"/>
  <c r="FG112" i="2"/>
  <c r="FG21" i="2"/>
  <c r="BF47" i="2"/>
  <c r="BF103" i="2"/>
  <c r="FG78" i="2"/>
  <c r="BF131" i="2"/>
  <c r="FG49" i="2"/>
  <c r="BF104" i="2"/>
  <c r="FG74" i="2"/>
  <c r="BF132" i="2"/>
  <c r="FG14" i="2"/>
  <c r="FG130" i="2"/>
  <c r="BF44" i="2"/>
  <c r="FG142" i="2"/>
  <c r="FG132" i="2"/>
  <c r="FG103" i="2"/>
  <c r="FG71" i="2"/>
  <c r="FG46" i="2"/>
  <c r="FG16" i="2"/>
  <c r="BF140" i="2"/>
  <c r="BF83" i="2"/>
  <c r="BF43" i="2"/>
  <c r="BF141" i="2"/>
  <c r="BF82" i="2"/>
  <c r="BF112" i="2"/>
  <c r="FG141" i="2"/>
  <c r="FG83" i="2"/>
  <c r="BF81" i="2"/>
  <c r="BF106" i="2"/>
  <c r="BF113" i="2"/>
  <c r="FG50" i="2"/>
  <c r="BF143" i="2"/>
  <c r="FG39" i="2"/>
  <c r="FG106" i="2"/>
  <c r="BF40" i="2"/>
  <c r="FG51" i="2"/>
  <c r="BF130" i="2"/>
  <c r="BF133" i="2"/>
  <c r="FG140" i="2"/>
  <c r="FG109" i="2"/>
  <c r="FG100" i="2"/>
  <c r="FG72" i="2"/>
  <c r="FG41" i="2"/>
  <c r="FG24" i="2"/>
  <c r="BF71" i="2"/>
  <c r="BF45" i="2"/>
  <c r="FG101" i="2"/>
  <c r="FG48" i="2"/>
  <c r="BF73" i="2"/>
  <c r="BF110" i="2"/>
  <c r="BF135" i="2"/>
  <c r="FG137" i="2"/>
  <c r="BF48" i="2"/>
  <c r="FG23" i="2"/>
  <c r="FG131" i="2"/>
  <c r="BF78" i="2"/>
  <c r="FG15" i="2"/>
  <c r="BF42" i="2"/>
  <c r="FG107" i="2"/>
  <c r="BF102" i="2"/>
  <c r="FG143" i="2"/>
  <c r="FG110" i="2"/>
  <c r="FG79" i="2"/>
  <c r="FG80" i="2"/>
  <c r="FG40" i="2"/>
  <c r="FG18" i="2"/>
  <c r="BF75" i="2"/>
  <c r="BF111" i="2"/>
  <c r="BF49" i="2"/>
  <c r="BF108" i="2"/>
  <c r="BF137" i="2"/>
  <c r="FG113" i="2"/>
  <c r="FG44" i="2"/>
  <c r="BF70" i="2"/>
  <c r="BF138" i="2"/>
  <c r="BF136" i="2"/>
  <c r="FG105" i="2"/>
  <c r="FG45" i="2"/>
  <c r="FG133" i="2"/>
  <c r="BF76" i="2"/>
  <c r="BF52" i="2"/>
  <c r="FG81" i="2"/>
  <c r="BF109" i="2"/>
  <c r="FG17" i="2"/>
  <c r="BF105" i="2"/>
  <c r="FG134" i="2"/>
  <c r="FG82" i="2"/>
  <c r="FG70" i="2"/>
  <c r="FG22" i="2"/>
  <c r="BF51" i="2"/>
  <c r="BF74" i="2"/>
  <c r="FG77" i="2"/>
  <c r="BF50" i="2"/>
  <c r="FG47" i="2"/>
  <c r="FG135" i="2"/>
  <c r="FG43" i="2"/>
  <c r="BF77" i="2"/>
  <c r="FG138" i="2"/>
  <c r="FG108" i="2"/>
  <c r="FG76" i="2"/>
  <c r="FG27" i="2"/>
  <c r="FG42" i="2"/>
  <c r="FG25" i="2"/>
  <c r="BF72" i="2"/>
  <c r="BF100" i="2"/>
  <c r="BF46" i="2"/>
  <c r="FG26" i="2"/>
  <c r="FG111" i="2"/>
  <c r="BF101" i="2"/>
  <c r="FG20" i="2"/>
  <c r="FG102" i="2"/>
  <c r="BF80" i="2"/>
  <c r="FG73" i="2"/>
  <c r="FH142" i="2"/>
  <c r="FH131" i="2"/>
  <c r="FH104" i="2"/>
  <c r="FH80" i="2"/>
  <c r="FH50" i="2"/>
  <c r="FH17" i="2"/>
  <c r="BG110" i="2"/>
  <c r="BG77" i="2"/>
  <c r="BG45" i="2"/>
  <c r="BG131" i="2"/>
  <c r="BG111" i="2"/>
  <c r="FH100" i="2"/>
  <c r="FH16" i="2"/>
  <c r="BG48" i="2"/>
  <c r="BG136" i="2"/>
  <c r="FH110" i="2"/>
  <c r="FH101" i="2"/>
  <c r="FH20" i="2"/>
  <c r="BG82" i="2"/>
  <c r="BG105" i="2"/>
  <c r="FH82" i="2"/>
  <c r="FH70" i="2"/>
  <c r="BG73" i="2"/>
  <c r="BG108" i="2"/>
  <c r="FH109" i="2"/>
  <c r="BG72" i="2"/>
  <c r="FH79" i="2"/>
  <c r="FH26" i="2"/>
  <c r="FH133" i="2"/>
  <c r="BG78" i="2"/>
  <c r="FH46" i="2"/>
  <c r="FH81" i="2"/>
  <c r="BG74" i="2"/>
  <c r="FH143" i="2"/>
  <c r="FH132" i="2"/>
  <c r="FH103" i="2"/>
  <c r="FH75" i="2"/>
  <c r="FH52" i="2"/>
  <c r="FH19" i="2"/>
  <c r="BG112" i="2"/>
  <c r="BG79" i="2"/>
  <c r="BG49" i="2"/>
  <c r="BG104" i="2"/>
  <c r="BG139" i="2"/>
  <c r="FH40" i="2"/>
  <c r="BG83" i="2"/>
  <c r="BG109" i="2"/>
  <c r="FH139" i="2"/>
  <c r="FH72" i="2"/>
  <c r="BG71" i="2"/>
  <c r="BG142" i="2"/>
  <c r="FH113" i="2"/>
  <c r="FH48" i="2"/>
  <c r="BG81" i="2"/>
  <c r="BG143" i="2"/>
  <c r="FH136" i="2"/>
  <c r="FH25" i="2"/>
  <c r="FH106" i="2"/>
  <c r="BG42" i="2"/>
  <c r="FH51" i="2"/>
  <c r="BG44" i="2"/>
  <c r="FH107" i="2"/>
  <c r="BG80" i="2"/>
  <c r="FH44" i="2"/>
  <c r="BG51" i="2"/>
  <c r="FH135" i="2"/>
  <c r="FH112" i="2"/>
  <c r="FH71" i="2"/>
  <c r="BG130" i="2"/>
  <c r="FH41" i="2"/>
  <c r="BG50" i="2"/>
  <c r="FH141" i="2"/>
  <c r="FH24" i="2"/>
  <c r="BG46" i="2"/>
  <c r="BG141" i="2"/>
  <c r="FH49" i="2"/>
  <c r="BG40" i="2"/>
  <c r="FH134" i="2"/>
  <c r="BG76" i="2"/>
  <c r="FH74" i="2"/>
  <c r="FH22" i="2"/>
  <c r="FH140" i="2"/>
  <c r="FH14" i="2"/>
  <c r="FH105" i="2"/>
  <c r="BG101" i="2"/>
  <c r="FH138" i="2"/>
  <c r="FH108" i="2"/>
  <c r="FH83" i="2"/>
  <c r="FH73" i="2"/>
  <c r="FH43" i="2"/>
  <c r="FH21" i="2"/>
  <c r="BG75" i="2"/>
  <c r="BG132" i="2"/>
  <c r="BG52" i="2"/>
  <c r="BG140" i="2"/>
  <c r="FH42" i="2"/>
  <c r="BG138" i="2"/>
  <c r="FH47" i="2"/>
  <c r="BG137" i="2"/>
  <c r="BG102" i="2"/>
  <c r="FH76" i="2"/>
  <c r="BG47" i="2"/>
  <c r="FH15" i="2"/>
  <c r="BG107" i="2"/>
  <c r="FH137" i="2"/>
  <c r="FH111" i="2"/>
  <c r="FH78" i="2"/>
  <c r="FH27" i="2"/>
  <c r="FH39" i="2"/>
  <c r="FH23" i="2"/>
  <c r="BG70" i="2"/>
  <c r="BG103" i="2"/>
  <c r="BG41" i="2"/>
  <c r="BG106" i="2"/>
  <c r="BG100" i="2"/>
  <c r="FH77" i="2"/>
  <c r="BG43" i="2"/>
  <c r="FH45" i="2"/>
  <c r="BG113" i="2"/>
  <c r="FH102" i="2"/>
  <c r="BG133" i="2"/>
  <c r="FH18" i="2"/>
  <c r="BG135" i="2"/>
  <c r="FH130" i="2"/>
  <c r="BG134" i="2"/>
  <c r="FI140" i="2"/>
  <c r="FI134" i="2"/>
  <c r="FI104" i="2"/>
  <c r="FI74" i="2"/>
  <c r="FI50" i="2"/>
  <c r="FI20" i="2"/>
  <c r="BH100" i="2"/>
  <c r="BH81" i="2"/>
  <c r="BH42" i="2"/>
  <c r="BH143" i="2"/>
  <c r="BH138" i="2"/>
  <c r="BH83" i="2"/>
  <c r="BH110" i="2"/>
  <c r="BH111" i="2"/>
  <c r="BH47" i="2"/>
  <c r="FI113" i="2"/>
  <c r="FI43" i="2"/>
  <c r="BH49" i="2"/>
  <c r="FI108" i="2"/>
  <c r="FI16" i="2"/>
  <c r="BH141" i="2"/>
  <c r="BH109" i="2"/>
  <c r="BH113" i="2"/>
  <c r="FI132" i="2"/>
  <c r="BH50" i="2"/>
  <c r="FI40" i="2"/>
  <c r="BH106" i="2"/>
  <c r="FI51" i="2"/>
  <c r="BH137" i="2"/>
  <c r="FI76" i="2"/>
  <c r="BH80" i="2"/>
  <c r="FI46" i="2"/>
  <c r="BH112" i="2"/>
  <c r="FI138" i="2"/>
  <c r="FI131" i="2"/>
  <c r="FI100" i="2"/>
  <c r="FI78" i="2"/>
  <c r="FI41" i="2"/>
  <c r="FI17" i="2"/>
  <c r="BH131" i="2"/>
  <c r="BH44" i="2"/>
  <c r="FI142" i="2"/>
  <c r="FI73" i="2"/>
  <c r="BH77" i="2"/>
  <c r="BH135" i="2"/>
  <c r="FI80" i="2"/>
  <c r="FI75" i="2"/>
  <c r="BH74" i="2"/>
  <c r="BH105" i="2"/>
  <c r="BH104" i="2"/>
  <c r="FI77" i="2"/>
  <c r="BH73" i="2"/>
  <c r="FI133" i="2"/>
  <c r="FI26" i="2"/>
  <c r="BH52" i="2"/>
  <c r="FI81" i="2"/>
  <c r="BH78" i="2"/>
  <c r="FI107" i="2"/>
  <c r="FI14" i="2"/>
  <c r="FI141" i="2"/>
  <c r="BH102" i="2"/>
  <c r="FI139" i="2"/>
  <c r="FI110" i="2"/>
  <c r="FI102" i="2"/>
  <c r="FI70" i="2"/>
  <c r="FI47" i="2"/>
  <c r="FI22" i="2"/>
  <c r="BH70" i="2"/>
  <c r="BH82" i="2"/>
  <c r="BH132" i="2"/>
  <c r="FI101" i="2"/>
  <c r="FI24" i="2"/>
  <c r="BH72" i="2"/>
  <c r="BH134" i="2"/>
  <c r="FI136" i="2"/>
  <c r="FI39" i="2"/>
  <c r="BH51" i="2"/>
  <c r="BH46" i="2"/>
  <c r="FI103" i="2"/>
  <c r="FI18" i="2"/>
  <c r="FI106" i="2"/>
  <c r="BH75" i="2"/>
  <c r="FI135" i="2"/>
  <c r="FI23" i="2"/>
  <c r="FI49" i="2"/>
  <c r="BH45" i="2"/>
  <c r="FI105" i="2"/>
  <c r="BH79" i="2"/>
  <c r="FI137" i="2"/>
  <c r="FI111" i="2"/>
  <c r="FI83" i="2"/>
  <c r="FI71" i="2"/>
  <c r="FI45" i="2"/>
  <c r="FI19" i="2"/>
  <c r="BH76" i="2"/>
  <c r="BH139" i="2"/>
  <c r="BH101" i="2"/>
  <c r="FI42" i="2"/>
  <c r="BH130" i="2"/>
  <c r="FI79" i="2"/>
  <c r="FI112" i="2"/>
  <c r="BH43" i="2"/>
  <c r="FI21" i="2"/>
  <c r="BH107" i="2"/>
  <c r="FI72" i="2"/>
  <c r="BH40" i="2"/>
  <c r="FI143" i="2"/>
  <c r="FI109" i="2"/>
  <c r="FI82" i="2"/>
  <c r="FI27" i="2"/>
  <c r="FI44" i="2"/>
  <c r="FI25" i="2"/>
  <c r="BH71" i="2"/>
  <c r="BH133" i="2"/>
  <c r="BH48" i="2"/>
  <c r="BH108" i="2"/>
  <c r="FI52" i="2"/>
  <c r="BH103" i="2"/>
  <c r="FI48" i="2"/>
  <c r="BH41" i="2"/>
  <c r="BH136" i="2"/>
  <c r="FI130" i="2"/>
  <c r="BH142" i="2"/>
  <c r="FI15" i="2"/>
  <c r="BH140" i="2"/>
  <c r="FJ140" i="2"/>
  <c r="FJ131" i="2"/>
  <c r="FJ105" i="2"/>
  <c r="FJ76" i="2"/>
  <c r="FJ44" i="2"/>
  <c r="FJ15" i="2"/>
  <c r="BI78" i="2"/>
  <c r="BI140" i="2"/>
  <c r="BI42" i="2"/>
  <c r="BI136" i="2"/>
  <c r="BI70" i="2"/>
  <c r="BI48" i="2"/>
  <c r="FJ113" i="2"/>
  <c r="FJ48" i="2"/>
  <c r="BI82" i="2"/>
  <c r="BI101" i="2"/>
  <c r="FJ108" i="2"/>
  <c r="FJ22" i="2"/>
  <c r="BI41" i="2"/>
  <c r="BI43" i="2"/>
  <c r="FJ135" i="2"/>
  <c r="BI109" i="2"/>
  <c r="FJ51" i="2"/>
  <c r="BI47" i="2"/>
  <c r="FJ81" i="2"/>
  <c r="BI135" i="2"/>
  <c r="FJ16" i="2"/>
  <c r="BI51" i="2"/>
  <c r="FJ132" i="2"/>
  <c r="BI76" i="2"/>
  <c r="FJ143" i="2"/>
  <c r="FJ137" i="2"/>
  <c r="FJ104" i="2"/>
  <c r="FJ78" i="2"/>
  <c r="FJ50" i="2"/>
  <c r="FJ20" i="2"/>
  <c r="BI106" i="2"/>
  <c r="BI83" i="2"/>
  <c r="BI105" i="2"/>
  <c r="BI46" i="2"/>
  <c r="BI103" i="2"/>
  <c r="BI138" i="2"/>
  <c r="BI137" i="2"/>
  <c r="FJ142" i="2"/>
  <c r="FJ75" i="2"/>
  <c r="BI72" i="2"/>
  <c r="BI50" i="2"/>
  <c r="FJ80" i="2"/>
  <c r="FJ43" i="2"/>
  <c r="BI141" i="2"/>
  <c r="BI100" i="2"/>
  <c r="BI107" i="2"/>
  <c r="FJ106" i="2"/>
  <c r="BI75" i="2"/>
  <c r="FJ112" i="2"/>
  <c r="BI111" i="2"/>
  <c r="FJ45" i="2"/>
  <c r="FJ26" i="2"/>
  <c r="FJ139" i="2"/>
  <c r="FJ14" i="2"/>
  <c r="FJ74" i="2"/>
  <c r="BI40" i="2"/>
  <c r="FJ141" i="2"/>
  <c r="FJ110" i="2"/>
  <c r="FJ103" i="2"/>
  <c r="FJ70" i="2"/>
  <c r="FJ49" i="2"/>
  <c r="FJ17" i="2"/>
  <c r="BI80" i="2"/>
  <c r="FJ101" i="2"/>
  <c r="FJ25" i="2"/>
  <c r="BI112" i="2"/>
  <c r="FJ138" i="2"/>
  <c r="FJ73" i="2"/>
  <c r="BI74" i="2"/>
  <c r="BI52" i="2"/>
  <c r="BI131" i="2"/>
  <c r="FJ77" i="2"/>
  <c r="FJ24" i="2"/>
  <c r="BI44" i="2"/>
  <c r="FJ134" i="2"/>
  <c r="FJ19" i="2"/>
  <c r="FJ130" i="2"/>
  <c r="BI79" i="2"/>
  <c r="FJ52" i="2"/>
  <c r="BI81" i="2"/>
  <c r="FJ102" i="2"/>
  <c r="BI130" i="2"/>
  <c r="FJ136" i="2"/>
  <c r="FJ111" i="2"/>
  <c r="FJ83" i="2"/>
  <c r="FJ71" i="2"/>
  <c r="FJ39" i="2"/>
  <c r="FJ21" i="2"/>
  <c r="BI71" i="2"/>
  <c r="BI133" i="2"/>
  <c r="FJ47" i="2"/>
  <c r="FJ79" i="2"/>
  <c r="BI77" i="2"/>
  <c r="FJ107" i="2"/>
  <c r="BI110" i="2"/>
  <c r="FJ72" i="2"/>
  <c r="BI104" i="2"/>
  <c r="FJ46" i="2"/>
  <c r="BI108" i="2"/>
  <c r="FJ133" i="2"/>
  <c r="FJ109" i="2"/>
  <c r="FJ82" i="2"/>
  <c r="FJ27" i="2"/>
  <c r="FJ42" i="2"/>
  <c r="FJ23" i="2"/>
  <c r="BI73" i="2"/>
  <c r="BI113" i="2"/>
  <c r="BI45" i="2"/>
  <c r="BI102" i="2"/>
  <c r="BI132" i="2"/>
  <c r="FJ41" i="2"/>
  <c r="BI134" i="2"/>
  <c r="FJ40" i="2"/>
  <c r="BI143" i="2"/>
  <c r="BI49" i="2"/>
  <c r="FJ100" i="2"/>
  <c r="BI142" i="2"/>
  <c r="FJ18" i="2"/>
  <c r="BI139" i="2"/>
  <c r="FK143" i="2"/>
  <c r="FK142" i="2"/>
  <c r="FK101" i="2"/>
  <c r="FK72" i="2"/>
  <c r="FK48" i="2"/>
  <c r="FK18" i="2"/>
  <c r="BJ135" i="2"/>
  <c r="BJ133" i="2"/>
  <c r="BJ104" i="2"/>
  <c r="BJ47" i="2"/>
  <c r="BJ113" i="2"/>
  <c r="BJ106" i="2"/>
  <c r="BJ71" i="2"/>
  <c r="BJ134" i="2"/>
  <c r="BJ137" i="2"/>
  <c r="BJ138" i="2"/>
  <c r="FK111" i="2"/>
  <c r="BJ136" i="2"/>
  <c r="BJ108" i="2"/>
  <c r="BJ130" i="2"/>
  <c r="FK112" i="2"/>
  <c r="BJ44" i="2"/>
  <c r="FK132" i="2"/>
  <c r="BJ49" i="2"/>
  <c r="FK45" i="2"/>
  <c r="BJ51" i="2"/>
  <c r="FK141" i="2"/>
  <c r="FK24" i="2"/>
  <c r="FK140" i="2"/>
  <c r="FK14" i="2"/>
  <c r="FK103" i="2"/>
  <c r="BJ70" i="2"/>
  <c r="FK139" i="2"/>
  <c r="FK134" i="2"/>
  <c r="FK110" i="2"/>
  <c r="FK73" i="2"/>
  <c r="FK41" i="2"/>
  <c r="FK15" i="2"/>
  <c r="BJ46" i="2"/>
  <c r="BJ100" i="2"/>
  <c r="BJ112" i="2"/>
  <c r="FK83" i="2"/>
  <c r="FK25" i="2"/>
  <c r="BJ139" i="2"/>
  <c r="FK74" i="2"/>
  <c r="BJ52" i="2"/>
  <c r="FK79" i="2"/>
  <c r="BJ102" i="2"/>
  <c r="FK107" i="2"/>
  <c r="BJ77" i="2"/>
  <c r="FK105" i="2"/>
  <c r="BJ41" i="2"/>
  <c r="BJ76" i="2"/>
  <c r="FK19" i="2"/>
  <c r="BJ72" i="2"/>
  <c r="FK137" i="2"/>
  <c r="BJ79" i="2"/>
  <c r="FK136" i="2"/>
  <c r="FK113" i="2"/>
  <c r="FK106" i="2"/>
  <c r="FK71" i="2"/>
  <c r="FK47" i="2"/>
  <c r="FK20" i="2"/>
  <c r="BJ140" i="2"/>
  <c r="BJ45" i="2"/>
  <c r="BJ132" i="2"/>
  <c r="BJ107" i="2"/>
  <c r="FK138" i="2"/>
  <c r="FK42" i="2"/>
  <c r="BJ141" i="2"/>
  <c r="FK44" i="2"/>
  <c r="BJ48" i="2"/>
  <c r="FK27" i="2"/>
  <c r="BJ43" i="2"/>
  <c r="FK75" i="2"/>
  <c r="FK26" i="2"/>
  <c r="BJ50" i="2"/>
  <c r="FK43" i="2"/>
  <c r="BJ40" i="2"/>
  <c r="FK80" i="2"/>
  <c r="BJ83" i="2"/>
  <c r="FK78" i="2"/>
  <c r="BJ82" i="2"/>
  <c r="FK76" i="2"/>
  <c r="BJ75" i="2"/>
  <c r="FK133" i="2"/>
  <c r="FK108" i="2"/>
  <c r="FK102" i="2"/>
  <c r="FK77" i="2"/>
  <c r="FK39" i="2"/>
  <c r="FK17" i="2"/>
  <c r="BJ110" i="2"/>
  <c r="BJ80" i="2"/>
  <c r="FK70" i="2"/>
  <c r="BJ101" i="2"/>
  <c r="BJ103" i="2"/>
  <c r="BJ111" i="2"/>
  <c r="FK135" i="2"/>
  <c r="FK21" i="2"/>
  <c r="BJ81" i="2"/>
  <c r="FK50" i="2"/>
  <c r="FK131" i="2"/>
  <c r="FK23" i="2"/>
  <c r="FK100" i="2"/>
  <c r="BJ42" i="2"/>
  <c r="FK104" i="2"/>
  <c r="BJ73" i="2"/>
  <c r="FK16" i="2"/>
  <c r="BJ109" i="2"/>
  <c r="FK130" i="2"/>
  <c r="FK109" i="2"/>
  <c r="FK81" i="2"/>
  <c r="FK22" i="2"/>
  <c r="FK40" i="2"/>
  <c r="BJ105" i="2"/>
  <c r="FK46" i="2"/>
  <c r="BJ78" i="2"/>
  <c r="FK82" i="2"/>
  <c r="BJ74" i="2"/>
  <c r="FK52" i="2"/>
  <c r="BJ131" i="2"/>
  <c r="FK51" i="2"/>
  <c r="BJ143" i="2"/>
  <c r="FK49" i="2"/>
  <c r="BJ142" i="2"/>
  <c r="FL138" i="2"/>
  <c r="FL143" i="2"/>
  <c r="FL101" i="2"/>
  <c r="FL70" i="2"/>
  <c r="FL47" i="2"/>
  <c r="FL18" i="2"/>
  <c r="BK140" i="2"/>
  <c r="BK112" i="2"/>
  <c r="BK80" i="2"/>
  <c r="BK71" i="2"/>
  <c r="BK48" i="2"/>
  <c r="FL140" i="2"/>
  <c r="FL42" i="2"/>
  <c r="BK113" i="2"/>
  <c r="FL109" i="2"/>
  <c r="FL77" i="2"/>
  <c r="BK50" i="2"/>
  <c r="BK136" i="2"/>
  <c r="BK40" i="2"/>
  <c r="FL49" i="2"/>
  <c r="BK41" i="2"/>
  <c r="FL48" i="2"/>
  <c r="BK103" i="2"/>
  <c r="FL52" i="2"/>
  <c r="BK102" i="2"/>
  <c r="FL16" i="2"/>
  <c r="FL131" i="2"/>
  <c r="BK83" i="2"/>
  <c r="FL141" i="2"/>
  <c r="FL134" i="2"/>
  <c r="FL100" i="2"/>
  <c r="FL71" i="2"/>
  <c r="FL46" i="2"/>
  <c r="FL15" i="2"/>
  <c r="BK139" i="2"/>
  <c r="BK46" i="2"/>
  <c r="BK82" i="2"/>
  <c r="BK76" i="2"/>
  <c r="BK39" i="2"/>
  <c r="FL111" i="2"/>
  <c r="FL23" i="2"/>
  <c r="BK143" i="2"/>
  <c r="FL142" i="2"/>
  <c r="FL44" i="2"/>
  <c r="BK130" i="2"/>
  <c r="BK106" i="2"/>
  <c r="BK73" i="2"/>
  <c r="FL79" i="2"/>
  <c r="BK141" i="2"/>
  <c r="FL113" i="2"/>
  <c r="FL105" i="2"/>
  <c r="BK47" i="2"/>
  <c r="FL51" i="2"/>
  <c r="BK101" i="2"/>
  <c r="FL21" i="2"/>
  <c r="FL139" i="2"/>
  <c r="FL108" i="2"/>
  <c r="FL106" i="2"/>
  <c r="FL74" i="2"/>
  <c r="FL43" i="2"/>
  <c r="FL19" i="2"/>
  <c r="BK137" i="2"/>
  <c r="BK44" i="2"/>
  <c r="BK133" i="2"/>
  <c r="BK81" i="2"/>
  <c r="FL102" i="2"/>
  <c r="BK135" i="2"/>
  <c r="BK79" i="2"/>
  <c r="FL78" i="2"/>
  <c r="BK108" i="2"/>
  <c r="BK77" i="2"/>
  <c r="BK105" i="2"/>
  <c r="FL133" i="2"/>
  <c r="BK109" i="2"/>
  <c r="FL130" i="2"/>
  <c r="BK134" i="2"/>
  <c r="FL25" i="2"/>
  <c r="FL132" i="2"/>
  <c r="BK51" i="2"/>
  <c r="FL72" i="2"/>
  <c r="BK104" i="2"/>
  <c r="FL82" i="2"/>
  <c r="BK142" i="2"/>
  <c r="FL20" i="2"/>
  <c r="BK110" i="2"/>
  <c r="BK75" i="2"/>
  <c r="BK74" i="2"/>
  <c r="FL107" i="2"/>
  <c r="BK45" i="2"/>
  <c r="FL39" i="2"/>
  <c r="BK138" i="2"/>
  <c r="FL75" i="2"/>
  <c r="FL110" i="2"/>
  <c r="BK43" i="2"/>
  <c r="FL50" i="2"/>
  <c r="BK78" i="2"/>
  <c r="FL137" i="2"/>
  <c r="FL112" i="2"/>
  <c r="FL81" i="2"/>
  <c r="FL76" i="2"/>
  <c r="FL45" i="2"/>
  <c r="FL22" i="2"/>
  <c r="BK132" i="2"/>
  <c r="FL26" i="2"/>
  <c r="FL73" i="2"/>
  <c r="BK42" i="2"/>
  <c r="BK100" i="2"/>
  <c r="FL83" i="2"/>
  <c r="BK52" i="2"/>
  <c r="BK70" i="2"/>
  <c r="FL136" i="2"/>
  <c r="FL104" i="2"/>
  <c r="FL80" i="2"/>
  <c r="FL27" i="2"/>
  <c r="FL40" i="2"/>
  <c r="FL17" i="2"/>
  <c r="BK111" i="2"/>
  <c r="BK107" i="2"/>
  <c r="FL41" i="2"/>
  <c r="BK72" i="2"/>
  <c r="FL24" i="2"/>
  <c r="FL135" i="2"/>
  <c r="BK131" i="2"/>
  <c r="FL14" i="2"/>
  <c r="FL103" i="2"/>
  <c r="BK49" i="2"/>
  <c r="FM141" i="2"/>
  <c r="FM130" i="2"/>
  <c r="FM103" i="2"/>
  <c r="FM76" i="2"/>
  <c r="FM45" i="2"/>
  <c r="FM16" i="2"/>
  <c r="BL135" i="2"/>
  <c r="BL82" i="2"/>
  <c r="BL101" i="2"/>
  <c r="BL132" i="2"/>
  <c r="BL52" i="2"/>
  <c r="BL44" i="2"/>
  <c r="FM143" i="2"/>
  <c r="FM71" i="2"/>
  <c r="FM18" i="2"/>
  <c r="BL143" i="2"/>
  <c r="BL49" i="2"/>
  <c r="FM138" i="2"/>
  <c r="FM102" i="2"/>
  <c r="FM39" i="2"/>
  <c r="BL131" i="2"/>
  <c r="BL108" i="2"/>
  <c r="BL71" i="2"/>
  <c r="FM139" i="2"/>
  <c r="FM42" i="2"/>
  <c r="BL79" i="2"/>
  <c r="FM113" i="2"/>
  <c r="BL141" i="2"/>
  <c r="FM105" i="2"/>
  <c r="BL81" i="2"/>
  <c r="FM101" i="2"/>
  <c r="FM14" i="2"/>
  <c r="BL110" i="2"/>
  <c r="FM51" i="2"/>
  <c r="BL39" i="2"/>
  <c r="FM142" i="2"/>
  <c r="FM136" i="2"/>
  <c r="FM100" i="2"/>
  <c r="FM79" i="2"/>
  <c r="FM49" i="2"/>
  <c r="FM21" i="2"/>
  <c r="BL133" i="2"/>
  <c r="BL112" i="2"/>
  <c r="BL134" i="2"/>
  <c r="BL109" i="2"/>
  <c r="FM111" i="2"/>
  <c r="FM106" i="2"/>
  <c r="FM47" i="2"/>
  <c r="BL48" i="2"/>
  <c r="BL77" i="2"/>
  <c r="BL76" i="2"/>
  <c r="FM109" i="2"/>
  <c r="FM77" i="2"/>
  <c r="FM15" i="2"/>
  <c r="BL78" i="2"/>
  <c r="BL42" i="2"/>
  <c r="BL107" i="2"/>
  <c r="FM107" i="2"/>
  <c r="FM22" i="2"/>
  <c r="BL47" i="2"/>
  <c r="FM52" i="2"/>
  <c r="FM25" i="2"/>
  <c r="BL142" i="2"/>
  <c r="FM73" i="2"/>
  <c r="BL106" i="2"/>
  <c r="FM132" i="2"/>
  <c r="FM17" i="2"/>
  <c r="BL51" i="2"/>
  <c r="FM74" i="2"/>
  <c r="BL100" i="2"/>
  <c r="FM140" i="2"/>
  <c r="FM112" i="2"/>
  <c r="FM81" i="2"/>
  <c r="FM70" i="2"/>
  <c r="FM44" i="2"/>
  <c r="FM26" i="2"/>
  <c r="BL50" i="2"/>
  <c r="BL104" i="2"/>
  <c r="BL140" i="2"/>
  <c r="BL138" i="2"/>
  <c r="BL111" i="2"/>
  <c r="FM40" i="2"/>
  <c r="BL45" i="2"/>
  <c r="BL72" i="2"/>
  <c r="BL130" i="2"/>
  <c r="FM134" i="2"/>
  <c r="FM80" i="2"/>
  <c r="FM43" i="2"/>
  <c r="BL73" i="2"/>
  <c r="BL136" i="2"/>
  <c r="FM83" i="2"/>
  <c r="BL43" i="2"/>
  <c r="BL80" i="2"/>
  <c r="FM78" i="2"/>
  <c r="BL75" i="2"/>
  <c r="FM133" i="2"/>
  <c r="FM24" i="2"/>
  <c r="BL70" i="2"/>
  <c r="FM46" i="2"/>
  <c r="BL41" i="2"/>
  <c r="FM131" i="2"/>
  <c r="BL74" i="2"/>
  <c r="BL102" i="2"/>
  <c r="FM135" i="2"/>
  <c r="FM110" i="2"/>
  <c r="FM82" i="2"/>
  <c r="FM72" i="2"/>
  <c r="FM23" i="2"/>
  <c r="BL83" i="2"/>
  <c r="BL103" i="2"/>
  <c r="FM108" i="2"/>
  <c r="FM27" i="2"/>
  <c r="FM20" i="2"/>
  <c r="BL137" i="2"/>
  <c r="BL46" i="2"/>
  <c r="FM48" i="2"/>
  <c r="BL105" i="2"/>
  <c r="FM137" i="2"/>
  <c r="FM41" i="2"/>
  <c r="BL40" i="2"/>
  <c r="FM50" i="2"/>
  <c r="BL113" i="2"/>
  <c r="FM75" i="2"/>
  <c r="BL139" i="2"/>
  <c r="FM104" i="2"/>
  <c r="FM19" i="2"/>
  <c r="BM74" i="2"/>
  <c r="FN138" i="2"/>
  <c r="FN106" i="2"/>
  <c r="FN75" i="2"/>
  <c r="FN46" i="2"/>
  <c r="FN19" i="2"/>
  <c r="BM71" i="2"/>
  <c r="BM110" i="2"/>
  <c r="BM78" i="2"/>
  <c r="BM111" i="2"/>
  <c r="BM83" i="2"/>
  <c r="FN52" i="2"/>
  <c r="BM82" i="2"/>
  <c r="BM138" i="2"/>
  <c r="BM141" i="2"/>
  <c r="FN109" i="2"/>
  <c r="FN71" i="2"/>
  <c r="FN42" i="2"/>
  <c r="BM105" i="2"/>
  <c r="BM109" i="2"/>
  <c r="FN72" i="2"/>
  <c r="BM40" i="2"/>
  <c r="FN113" i="2"/>
  <c r="BM137" i="2"/>
  <c r="BM79" i="2"/>
  <c r="FN27" i="2"/>
  <c r="BM50" i="2"/>
  <c r="FN81" i="2"/>
  <c r="FN39" i="2"/>
  <c r="FN139" i="2"/>
  <c r="FN132" i="2"/>
  <c r="FN102" i="2"/>
  <c r="FN74" i="2"/>
  <c r="FN16" i="2"/>
  <c r="BM107" i="2"/>
  <c r="BM75" i="2"/>
  <c r="FN100" i="2"/>
  <c r="BM47" i="2"/>
  <c r="BM42" i="2"/>
  <c r="FN110" i="2"/>
  <c r="BM139" i="2"/>
  <c r="FN131" i="2"/>
  <c r="BM100" i="2"/>
  <c r="FN76" i="2"/>
  <c r="BM44" i="2"/>
  <c r="FN111" i="2"/>
  <c r="BM72" i="2"/>
  <c r="FN104" i="2"/>
  <c r="BM77" i="2"/>
  <c r="FN136" i="2"/>
  <c r="BM48" i="2"/>
  <c r="FN78" i="2"/>
  <c r="FN20" i="2"/>
  <c r="BM102" i="2"/>
  <c r="BM46" i="2"/>
  <c r="FN137" i="2"/>
  <c r="FN133" i="2"/>
  <c r="FN105" i="2"/>
  <c r="FN77" i="2"/>
  <c r="FN49" i="2"/>
  <c r="FN21" i="2"/>
  <c r="BM106" i="2"/>
  <c r="BM136" i="2"/>
  <c r="BM70" i="2"/>
  <c r="BM142" i="2"/>
  <c r="BM131" i="2"/>
  <c r="FN141" i="2"/>
  <c r="FN18" i="2"/>
  <c r="BM104" i="2"/>
  <c r="FN79" i="2"/>
  <c r="FN15" i="2"/>
  <c r="BM132" i="2"/>
  <c r="FN70" i="2"/>
  <c r="FN23" i="2"/>
  <c r="BM103" i="2"/>
  <c r="FN108" i="2"/>
  <c r="FN22" i="2"/>
  <c r="BM101" i="2"/>
  <c r="FN51" i="2"/>
  <c r="BM112" i="2"/>
  <c r="BM130" i="2"/>
  <c r="FN80" i="2"/>
  <c r="FN17" i="2"/>
  <c r="BM113" i="2"/>
  <c r="FN83" i="2"/>
  <c r="FN25" i="2"/>
  <c r="BM80" i="2"/>
  <c r="FN130" i="2"/>
  <c r="FN14" i="2"/>
  <c r="FN135" i="2"/>
  <c r="FN112" i="2"/>
  <c r="FN101" i="2"/>
  <c r="FN73" i="2"/>
  <c r="FN40" i="2"/>
  <c r="FN26" i="2"/>
  <c r="BM39" i="2"/>
  <c r="BM140" i="2"/>
  <c r="BM143" i="2"/>
  <c r="BM49" i="2"/>
  <c r="FN143" i="2"/>
  <c r="FN45" i="2"/>
  <c r="BM52" i="2"/>
  <c r="BM45" i="2"/>
  <c r="FN82" i="2"/>
  <c r="FN41" i="2"/>
  <c r="BM134" i="2"/>
  <c r="FN134" i="2"/>
  <c r="FN44" i="2"/>
  <c r="BM76" i="2"/>
  <c r="BM73" i="2"/>
  <c r="FN140" i="2"/>
  <c r="FN24" i="2"/>
  <c r="BM135" i="2"/>
  <c r="FN142" i="2"/>
  <c r="FN47" i="2"/>
  <c r="FN43" i="2"/>
  <c r="BM108" i="2"/>
  <c r="BM133" i="2"/>
  <c r="FN103" i="2"/>
  <c r="FN50" i="2"/>
  <c r="BM41" i="2"/>
  <c r="BM51" i="2"/>
  <c r="FN107" i="2"/>
  <c r="FN48" i="2"/>
  <c r="BM43" i="2"/>
  <c r="BM81" i="2"/>
  <c r="BN70" i="2"/>
  <c r="FO132" i="2"/>
  <c r="FO111" i="2"/>
  <c r="FO75" i="2"/>
  <c r="FO43" i="2"/>
  <c r="FO17" i="2"/>
  <c r="BN49" i="2"/>
  <c r="BN51" i="2"/>
  <c r="BN72" i="2"/>
  <c r="BN142" i="2"/>
  <c r="BN135" i="2"/>
  <c r="FO39" i="2"/>
  <c r="FO52" i="2"/>
  <c r="FO139" i="2"/>
  <c r="FO130" i="2"/>
  <c r="FO101" i="2"/>
  <c r="FO74" i="2"/>
  <c r="FO49" i="2"/>
  <c r="FO19" i="2"/>
  <c r="BN136" i="2"/>
  <c r="BN39" i="2"/>
  <c r="BN76" i="2"/>
  <c r="BN140" i="2"/>
  <c r="FO109" i="2"/>
  <c r="FO71" i="2"/>
  <c r="FO24" i="2"/>
  <c r="BN40" i="2"/>
  <c r="BN133" i="2"/>
  <c r="FO18" i="2"/>
  <c r="BN52" i="2"/>
  <c r="FO134" i="2"/>
  <c r="FO22" i="2"/>
  <c r="BN143" i="2"/>
  <c r="FO135" i="2"/>
  <c r="FO27" i="2"/>
  <c r="BN141" i="2"/>
  <c r="BN82" i="2"/>
  <c r="FO136" i="2"/>
  <c r="BN111" i="2"/>
  <c r="FO80" i="2"/>
  <c r="FO40" i="2"/>
  <c r="BN44" i="2"/>
  <c r="FO102" i="2"/>
  <c r="FO25" i="2"/>
  <c r="BN110" i="2"/>
  <c r="FO45" i="2"/>
  <c r="BN109" i="2"/>
  <c r="BN83" i="2"/>
  <c r="FO142" i="2"/>
  <c r="FO131" i="2"/>
  <c r="FO100" i="2"/>
  <c r="FO77" i="2"/>
  <c r="FO48" i="2"/>
  <c r="FO16" i="2"/>
  <c r="BN134" i="2"/>
  <c r="BN42" i="2"/>
  <c r="BN132" i="2"/>
  <c r="BN45" i="2"/>
  <c r="BN131" i="2"/>
  <c r="FO140" i="2"/>
  <c r="FO104" i="2"/>
  <c r="FO47" i="2"/>
  <c r="BN104" i="2"/>
  <c r="BN102" i="2"/>
  <c r="BN106" i="2"/>
  <c r="BN78" i="2"/>
  <c r="BN41" i="2"/>
  <c r="FO70" i="2"/>
  <c r="BN71" i="2"/>
  <c r="BN43" i="2"/>
  <c r="FO108" i="2"/>
  <c r="FO42" i="2"/>
  <c r="BN77" i="2"/>
  <c r="BN73" i="2"/>
  <c r="FO81" i="2"/>
  <c r="BN100" i="2"/>
  <c r="FO133" i="2"/>
  <c r="BN46" i="2"/>
  <c r="FO51" i="2"/>
  <c r="BN74" i="2"/>
  <c r="FO143" i="2"/>
  <c r="FO14" i="2"/>
  <c r="FO141" i="2"/>
  <c r="FO112" i="2"/>
  <c r="FO103" i="2"/>
  <c r="FO73" i="2"/>
  <c r="FO46" i="2"/>
  <c r="FO20" i="2"/>
  <c r="BN107" i="2"/>
  <c r="BN81" i="2"/>
  <c r="BN47" i="2"/>
  <c r="BN108" i="2"/>
  <c r="BN50" i="2"/>
  <c r="FO138" i="2"/>
  <c r="FO110" i="2"/>
  <c r="FO79" i="2"/>
  <c r="FO72" i="2"/>
  <c r="FO44" i="2"/>
  <c r="BN130" i="2"/>
  <c r="FO113" i="2"/>
  <c r="FO41" i="2"/>
  <c r="BN48" i="2"/>
  <c r="BN79" i="2"/>
  <c r="FO76" i="2"/>
  <c r="FO23" i="2"/>
  <c r="BN113" i="2"/>
  <c r="FO105" i="2"/>
  <c r="FO26" i="2"/>
  <c r="BN105" i="2"/>
  <c r="FO107" i="2"/>
  <c r="FO21" i="2"/>
  <c r="BN137" i="2"/>
  <c r="FO83" i="2"/>
  <c r="BN80" i="2"/>
  <c r="FO78" i="2"/>
  <c r="FO15" i="2"/>
  <c r="BN101" i="2"/>
  <c r="BN112" i="2"/>
  <c r="FO82" i="2"/>
  <c r="FO50" i="2"/>
  <c r="BN75" i="2"/>
  <c r="BN139" i="2"/>
  <c r="FO137" i="2"/>
  <c r="BN103" i="2"/>
  <c r="FO106" i="2"/>
  <c r="BN138" i="2"/>
  <c r="BO73" i="2"/>
  <c r="FP133" i="2"/>
  <c r="FP103" i="2"/>
  <c r="FP74" i="2"/>
  <c r="FP48" i="2"/>
  <c r="FP18" i="2"/>
  <c r="FP14" i="2"/>
  <c r="BO139" i="2"/>
  <c r="BO42" i="2"/>
  <c r="BO130" i="2"/>
  <c r="BO79" i="2"/>
  <c r="BO72" i="2"/>
  <c r="BO75" i="2"/>
  <c r="FP142" i="2"/>
  <c r="FP100" i="2"/>
  <c r="FP71" i="2"/>
  <c r="FP17" i="2"/>
  <c r="BO136" i="2"/>
  <c r="BO112" i="2"/>
  <c r="BO48" i="2"/>
  <c r="BO41" i="2"/>
  <c r="FP135" i="2"/>
  <c r="FP105" i="2"/>
  <c r="FP52" i="2"/>
  <c r="BO107" i="2"/>
  <c r="BO108" i="2"/>
  <c r="FP101" i="2"/>
  <c r="FP24" i="2"/>
  <c r="BO101" i="2"/>
  <c r="BO50" i="2"/>
  <c r="BO109" i="2"/>
  <c r="FP140" i="2"/>
  <c r="FP25" i="2"/>
  <c r="FP109" i="2"/>
  <c r="BO138" i="2"/>
  <c r="FP77" i="2"/>
  <c r="BO100" i="2"/>
  <c r="BO71" i="2"/>
  <c r="FP131" i="2"/>
  <c r="FP107" i="2"/>
  <c r="FP76" i="2"/>
  <c r="FP47" i="2"/>
  <c r="FP15" i="2"/>
  <c r="BO46" i="2"/>
  <c r="BO133" i="2"/>
  <c r="FP134" i="2"/>
  <c r="FP44" i="2"/>
  <c r="BO104" i="2"/>
  <c r="BO137" i="2"/>
  <c r="BO142" i="2"/>
  <c r="BO135" i="2"/>
  <c r="BO102" i="2"/>
  <c r="FP112" i="2"/>
  <c r="FP72" i="2"/>
  <c r="FP16" i="2"/>
  <c r="BO105" i="2"/>
  <c r="FP110" i="2"/>
  <c r="FP75" i="2"/>
  <c r="BO113" i="2"/>
  <c r="BO82" i="2"/>
  <c r="BO70" i="2"/>
  <c r="FP80" i="2"/>
  <c r="BO45" i="2"/>
  <c r="BO110" i="2"/>
  <c r="FP139" i="2"/>
  <c r="BO39" i="2"/>
  <c r="BO78" i="2"/>
  <c r="FP143" i="2"/>
  <c r="FP130" i="2"/>
  <c r="FP104" i="2"/>
  <c r="FP73" i="2"/>
  <c r="FP46" i="2"/>
  <c r="FP19" i="2"/>
  <c r="BO106" i="2"/>
  <c r="BO140" i="2"/>
  <c r="BO47" i="2"/>
  <c r="FP132" i="2"/>
  <c r="FP40" i="2"/>
  <c r="BO40" i="2"/>
  <c r="FP43" i="2"/>
  <c r="BO111" i="2"/>
  <c r="FP102" i="2"/>
  <c r="FP39" i="2"/>
  <c r="BO103" i="2"/>
  <c r="FP51" i="2"/>
  <c r="FP22" i="2"/>
  <c r="BO81" i="2"/>
  <c r="FP136" i="2"/>
  <c r="FP26" i="2"/>
  <c r="BO43" i="2"/>
  <c r="FP42" i="2"/>
  <c r="FP50" i="2"/>
  <c r="FP141" i="2"/>
  <c r="FP113" i="2"/>
  <c r="FP82" i="2"/>
  <c r="FP70" i="2"/>
  <c r="FP45" i="2"/>
  <c r="FP20" i="2"/>
  <c r="BO44" i="2"/>
  <c r="BO51" i="2"/>
  <c r="BO80" i="2"/>
  <c r="BO76" i="2"/>
  <c r="BO49" i="2"/>
  <c r="FP138" i="2"/>
  <c r="FP108" i="2"/>
  <c r="FP83" i="2"/>
  <c r="FP79" i="2"/>
  <c r="FP41" i="2"/>
  <c r="FP23" i="2"/>
  <c r="BO74" i="2"/>
  <c r="BO83" i="2"/>
  <c r="BO141" i="2"/>
  <c r="BO143" i="2"/>
  <c r="BO77" i="2"/>
  <c r="FP137" i="2"/>
  <c r="FP111" i="2"/>
  <c r="FP81" i="2"/>
  <c r="FP27" i="2"/>
  <c r="FP21" i="2"/>
  <c r="BO131" i="2"/>
  <c r="FP49" i="2"/>
  <c r="BO132" i="2"/>
  <c r="FP78" i="2"/>
  <c r="BO134" i="2"/>
  <c r="FP106" i="2"/>
  <c r="BO52" i="2"/>
  <c r="BP74" i="2"/>
  <c r="FQ130" i="2"/>
  <c r="FQ107" i="2"/>
  <c r="FQ76" i="2"/>
  <c r="FQ50" i="2"/>
  <c r="FQ15" i="2"/>
  <c r="BP79" i="2"/>
  <c r="BP101" i="2"/>
  <c r="BP77" i="2"/>
  <c r="BP132" i="2"/>
  <c r="BP110" i="2"/>
  <c r="BP81" i="2"/>
  <c r="BP133" i="2"/>
  <c r="BP106" i="2"/>
  <c r="FQ141" i="2"/>
  <c r="FQ43" i="2"/>
  <c r="BP41" i="2"/>
  <c r="BP48" i="2"/>
  <c r="FQ83" i="2"/>
  <c r="BP75" i="2"/>
  <c r="FQ78" i="2"/>
  <c r="BP139" i="2"/>
  <c r="FQ45" i="2"/>
  <c r="BP45" i="2"/>
  <c r="FQ143" i="2"/>
  <c r="BP112" i="2"/>
  <c r="FQ47" i="2"/>
  <c r="BP135" i="2"/>
  <c r="FQ51" i="2"/>
  <c r="BP47" i="2"/>
  <c r="FQ140" i="2"/>
  <c r="FQ131" i="2"/>
  <c r="FQ100" i="2"/>
  <c r="FQ73" i="2"/>
  <c r="FQ49" i="2"/>
  <c r="FQ20" i="2"/>
  <c r="BP138" i="2"/>
  <c r="BP46" i="2"/>
  <c r="BP73" i="2"/>
  <c r="BP108" i="2"/>
  <c r="BP140" i="2"/>
  <c r="BP130" i="2"/>
  <c r="FQ113" i="2"/>
  <c r="BP143" i="2"/>
  <c r="FQ24" i="2"/>
  <c r="BP50" i="2"/>
  <c r="FQ71" i="2"/>
  <c r="FQ25" i="2"/>
  <c r="BP109" i="2"/>
  <c r="FQ103" i="2"/>
  <c r="FQ18" i="2"/>
  <c r="BP82" i="2"/>
  <c r="FQ52" i="2"/>
  <c r="BP100" i="2"/>
  <c r="FQ112" i="2"/>
  <c r="FQ23" i="2"/>
  <c r="FQ142" i="2"/>
  <c r="FQ26" i="2"/>
  <c r="BP39" i="2"/>
  <c r="FQ81" i="2"/>
  <c r="BP111" i="2"/>
  <c r="FQ138" i="2"/>
  <c r="FQ133" i="2"/>
  <c r="FQ104" i="2"/>
  <c r="FQ82" i="2"/>
  <c r="FQ46" i="2"/>
  <c r="FQ17" i="2"/>
  <c r="BP72" i="2"/>
  <c r="BP43" i="2"/>
  <c r="BP52" i="2"/>
  <c r="FQ70" i="2"/>
  <c r="BP70" i="2"/>
  <c r="BP105" i="2"/>
  <c r="BP78" i="2"/>
  <c r="FQ111" i="2"/>
  <c r="FQ42" i="2"/>
  <c r="BP40" i="2"/>
  <c r="FQ44" i="2"/>
  <c r="BP51" i="2"/>
  <c r="FQ132" i="2"/>
  <c r="BP136" i="2"/>
  <c r="FQ48" i="2"/>
  <c r="BP44" i="2"/>
  <c r="FQ109" i="2"/>
  <c r="BP71" i="2"/>
  <c r="FQ21" i="2"/>
  <c r="BP137" i="2"/>
  <c r="FQ139" i="2"/>
  <c r="FQ110" i="2"/>
  <c r="FQ105" i="2"/>
  <c r="FQ75" i="2"/>
  <c r="FQ41" i="2"/>
  <c r="FQ22" i="2"/>
  <c r="BP113" i="2"/>
  <c r="BP80" i="2"/>
  <c r="BP42" i="2"/>
  <c r="FQ101" i="2"/>
  <c r="FQ19" i="2"/>
  <c r="BP83" i="2"/>
  <c r="BP131" i="2"/>
  <c r="FQ137" i="2"/>
  <c r="BP49" i="2"/>
  <c r="FQ27" i="2"/>
  <c r="BP134" i="2"/>
  <c r="FQ106" i="2"/>
  <c r="FQ16" i="2"/>
  <c r="FQ79" i="2"/>
  <c r="BP102" i="2"/>
  <c r="FQ134" i="2"/>
  <c r="BP142" i="2"/>
  <c r="FQ136" i="2"/>
  <c r="FQ108" i="2"/>
  <c r="FQ80" i="2"/>
  <c r="FQ74" i="2"/>
  <c r="FQ39" i="2"/>
  <c r="BP76" i="2"/>
  <c r="BP104" i="2"/>
  <c r="FQ135" i="2"/>
  <c r="BP103" i="2"/>
  <c r="FQ77" i="2"/>
  <c r="BP141" i="2"/>
  <c r="FQ40" i="2"/>
  <c r="BP107" i="2"/>
  <c r="FQ72" i="2"/>
  <c r="FQ102" i="2"/>
  <c r="FQ14" i="2"/>
  <c r="BQ71" i="2"/>
  <c r="FR138" i="2"/>
  <c r="FR102" i="2"/>
  <c r="FR76" i="2"/>
  <c r="FR44" i="2"/>
  <c r="FR18" i="2"/>
  <c r="BQ134" i="2"/>
  <c r="BQ42" i="2"/>
  <c r="BQ70" i="2"/>
  <c r="BQ40" i="2"/>
  <c r="BQ83" i="2"/>
  <c r="BQ75" i="2"/>
  <c r="BQ142" i="2"/>
  <c r="FR141" i="2"/>
  <c r="BQ47" i="2"/>
  <c r="FR142" i="2"/>
  <c r="FR74" i="2"/>
  <c r="FR25" i="2"/>
  <c r="BQ104" i="2"/>
  <c r="FR39" i="2"/>
  <c r="BQ44" i="2"/>
  <c r="FR109" i="2"/>
  <c r="BQ52" i="2"/>
  <c r="FR134" i="2"/>
  <c r="FR21" i="2"/>
  <c r="BQ136" i="2"/>
  <c r="FR135" i="2"/>
  <c r="FR23" i="2"/>
  <c r="FR136" i="2"/>
  <c r="FR49" i="2"/>
  <c r="BQ72" i="2"/>
  <c r="BQ102" i="2"/>
  <c r="FR45" i="2"/>
  <c r="FR14" i="2"/>
  <c r="BQ49" i="2"/>
  <c r="FR140" i="2"/>
  <c r="FR132" i="2"/>
  <c r="FR100" i="2"/>
  <c r="FR78" i="2"/>
  <c r="FR48" i="2"/>
  <c r="FR15" i="2"/>
  <c r="BQ48" i="2"/>
  <c r="BQ82" i="2"/>
  <c r="BQ135" i="2"/>
  <c r="BQ139" i="2"/>
  <c r="BQ133" i="2"/>
  <c r="FR110" i="2"/>
  <c r="FR52" i="2"/>
  <c r="FR17" i="2"/>
  <c r="BQ41" i="2"/>
  <c r="FR113" i="2"/>
  <c r="FR50" i="2"/>
  <c r="BQ79" i="2"/>
  <c r="FR19" i="2"/>
  <c r="BQ39" i="2"/>
  <c r="FR27" i="2"/>
  <c r="BQ111" i="2"/>
  <c r="FR47" i="2"/>
  <c r="BQ76" i="2"/>
  <c r="FR112" i="2"/>
  <c r="BQ141" i="2"/>
  <c r="FR130" i="2"/>
  <c r="FR143" i="2"/>
  <c r="FR131" i="2"/>
  <c r="FR104" i="2"/>
  <c r="FR75" i="2"/>
  <c r="FR46" i="2"/>
  <c r="FR20" i="2"/>
  <c r="BQ74" i="2"/>
  <c r="BQ131" i="2"/>
  <c r="BQ106" i="2"/>
  <c r="FR70" i="2"/>
  <c r="BQ78" i="2"/>
  <c r="BQ132" i="2"/>
  <c r="FR103" i="2"/>
  <c r="BQ112" i="2"/>
  <c r="FR71" i="2"/>
  <c r="FR42" i="2"/>
  <c r="BQ137" i="2"/>
  <c r="FR106" i="2"/>
  <c r="BQ73" i="2"/>
  <c r="FR51" i="2"/>
  <c r="BQ81" i="2"/>
  <c r="FR24" i="2"/>
  <c r="BQ103" i="2"/>
  <c r="FR81" i="2"/>
  <c r="BQ43" i="2"/>
  <c r="FR101" i="2"/>
  <c r="BQ107" i="2"/>
  <c r="BQ140" i="2"/>
  <c r="BQ110" i="2"/>
  <c r="BQ108" i="2"/>
  <c r="FR133" i="2"/>
  <c r="FR26" i="2"/>
  <c r="FR79" i="2"/>
  <c r="BQ46" i="2"/>
  <c r="FR41" i="2"/>
  <c r="BQ101" i="2"/>
  <c r="FR72" i="2"/>
  <c r="BQ143" i="2"/>
  <c r="FR16" i="2"/>
  <c r="BQ109" i="2"/>
  <c r="FR139" i="2"/>
  <c r="FR108" i="2"/>
  <c r="FR80" i="2"/>
  <c r="FR73" i="2"/>
  <c r="FR43" i="2"/>
  <c r="FR22" i="2"/>
  <c r="BQ45" i="2"/>
  <c r="BQ100" i="2"/>
  <c r="BQ77" i="2"/>
  <c r="BQ51" i="2"/>
  <c r="BQ50" i="2"/>
  <c r="FR137" i="2"/>
  <c r="FR111" i="2"/>
  <c r="FR83" i="2"/>
  <c r="BQ138" i="2"/>
  <c r="FR77" i="2"/>
  <c r="BQ105" i="2"/>
  <c r="BQ80" i="2"/>
  <c r="FR40" i="2"/>
  <c r="FR82" i="2"/>
  <c r="BQ130" i="2"/>
  <c r="FR105" i="2"/>
  <c r="FR107" i="2"/>
  <c r="BQ113" i="2"/>
  <c r="BR79" i="2"/>
  <c r="FS131" i="2"/>
  <c r="FS104" i="2"/>
  <c r="FS78" i="2"/>
  <c r="FS45" i="2"/>
  <c r="FS16" i="2"/>
  <c r="BR77" i="2"/>
  <c r="BR44" i="2"/>
  <c r="BR100" i="2"/>
  <c r="BR112" i="2"/>
  <c r="BR81" i="2"/>
  <c r="FS136" i="2"/>
  <c r="FS70" i="2"/>
  <c r="FS15" i="2"/>
  <c r="BR51" i="2"/>
  <c r="BR47" i="2"/>
  <c r="FS108" i="2"/>
  <c r="FS41" i="2"/>
  <c r="BR107" i="2"/>
  <c r="BR72" i="2"/>
  <c r="FS81" i="2"/>
  <c r="BR74" i="2"/>
  <c r="FS133" i="2"/>
  <c r="FS27" i="2"/>
  <c r="BR138" i="2"/>
  <c r="FS139" i="2"/>
  <c r="FS40" i="2"/>
  <c r="BR130" i="2"/>
  <c r="FS46" i="2"/>
  <c r="BR46" i="2"/>
  <c r="FS141" i="2"/>
  <c r="FS24" i="2"/>
  <c r="BR52" i="2"/>
  <c r="FS47" i="2"/>
  <c r="FS14" i="2"/>
  <c r="BR43" i="2"/>
  <c r="FS143" i="2"/>
  <c r="FS135" i="2"/>
  <c r="FS102" i="2"/>
  <c r="FS77" i="2"/>
  <c r="FS51" i="2"/>
  <c r="FS18" i="2"/>
  <c r="BR39" i="2"/>
  <c r="BR141" i="2"/>
  <c r="BR82" i="2"/>
  <c r="BR103" i="2"/>
  <c r="BR70" i="2"/>
  <c r="FS132" i="2"/>
  <c r="FS101" i="2"/>
  <c r="FS48" i="2"/>
  <c r="BR113" i="2"/>
  <c r="BR73" i="2"/>
  <c r="BR142" i="2"/>
  <c r="FS103" i="2"/>
  <c r="FS17" i="2"/>
  <c r="BR105" i="2"/>
  <c r="BR108" i="2"/>
  <c r="FS109" i="2"/>
  <c r="FS25" i="2"/>
  <c r="FS42" i="2"/>
  <c r="BR135" i="2"/>
  <c r="FS79" i="2"/>
  <c r="FS23" i="2"/>
  <c r="BR110" i="2"/>
  <c r="FS82" i="2"/>
  <c r="BR49" i="2"/>
  <c r="FS76" i="2"/>
  <c r="BR75" i="2"/>
  <c r="FS100" i="2"/>
  <c r="BR134" i="2"/>
  <c r="FS140" i="2"/>
  <c r="FS113" i="2"/>
  <c r="FS105" i="2"/>
  <c r="FS74" i="2"/>
  <c r="FS52" i="2"/>
  <c r="FS20" i="2"/>
  <c r="BR104" i="2"/>
  <c r="BR80" i="2"/>
  <c r="BR132" i="2"/>
  <c r="BR45" i="2"/>
  <c r="BR133" i="2"/>
  <c r="FS142" i="2"/>
  <c r="FS72" i="2"/>
  <c r="BR48" i="2"/>
  <c r="BR76" i="2"/>
  <c r="FS137" i="2"/>
  <c r="FS71" i="2"/>
  <c r="BR131" i="2"/>
  <c r="BR71" i="2"/>
  <c r="FS112" i="2"/>
  <c r="FS22" i="2"/>
  <c r="BR136" i="2"/>
  <c r="BR41" i="2"/>
  <c r="FS106" i="2"/>
  <c r="BR111" i="2"/>
  <c r="FS130" i="2"/>
  <c r="FS44" i="2"/>
  <c r="BR83" i="2"/>
  <c r="FS107" i="2"/>
  <c r="BR78" i="2"/>
  <c r="FS134" i="2"/>
  <c r="FS19" i="2"/>
  <c r="BR137" i="2"/>
  <c r="FS138" i="2"/>
  <c r="FS111" i="2"/>
  <c r="FS83" i="2"/>
  <c r="FS73" i="2"/>
  <c r="FS43" i="2"/>
  <c r="FS21" i="2"/>
  <c r="BR140" i="2"/>
  <c r="BR40" i="2"/>
  <c r="BR42" i="2"/>
  <c r="BR106" i="2"/>
  <c r="FS39" i="2"/>
  <c r="BR50" i="2"/>
  <c r="FS75" i="2"/>
  <c r="BR139" i="2"/>
  <c r="FS50" i="2"/>
  <c r="BR102" i="2"/>
  <c r="FS110" i="2"/>
  <c r="FS26" i="2"/>
  <c r="BR101" i="2"/>
  <c r="FS49" i="2"/>
  <c r="BR143" i="2"/>
  <c r="FS80" i="2"/>
  <c r="BR109" i="2"/>
  <c r="BS81" i="2"/>
  <c r="FT134" i="2"/>
  <c r="FT105" i="2"/>
  <c r="FT73" i="2"/>
  <c r="FT46" i="2"/>
  <c r="FT21" i="2"/>
  <c r="BS113" i="2"/>
  <c r="BS52" i="2"/>
  <c r="BS104" i="2"/>
  <c r="BS45" i="2"/>
  <c r="BS141" i="2"/>
  <c r="BS111" i="2"/>
  <c r="BS39" i="2"/>
  <c r="BS78" i="2"/>
  <c r="BS47" i="2"/>
  <c r="FT141" i="2"/>
  <c r="FT102" i="2"/>
  <c r="FT75" i="2"/>
  <c r="FT45" i="2"/>
  <c r="BS42" i="2"/>
  <c r="BS136" i="2"/>
  <c r="BS131" i="2"/>
  <c r="FT139" i="2"/>
  <c r="FT100" i="2"/>
  <c r="FT42" i="2"/>
  <c r="BS80" i="2"/>
  <c r="BS102" i="2"/>
  <c r="BS137" i="2"/>
  <c r="FT111" i="2"/>
  <c r="FT48" i="2"/>
  <c r="BS83" i="2"/>
  <c r="BS82" i="2"/>
  <c r="BS105" i="2"/>
  <c r="BS100" i="2"/>
  <c r="FT135" i="2"/>
  <c r="BS107" i="2"/>
  <c r="FT52" i="2"/>
  <c r="BS74" i="2"/>
  <c r="FT131" i="2"/>
  <c r="FT14" i="2"/>
  <c r="BS70" i="2"/>
  <c r="FT138" i="2"/>
  <c r="FT142" i="2"/>
  <c r="FT110" i="2"/>
  <c r="FT70" i="2"/>
  <c r="FT50" i="2"/>
  <c r="FT18" i="2"/>
  <c r="BS77" i="2"/>
  <c r="FT132" i="2"/>
  <c r="FT15" i="2"/>
  <c r="BS140" i="2"/>
  <c r="BS72" i="2"/>
  <c r="FT108" i="2"/>
  <c r="FT74" i="2"/>
  <c r="FT23" i="2"/>
  <c r="BS49" i="2"/>
  <c r="BS103" i="2"/>
  <c r="FT140" i="2"/>
  <c r="FT103" i="2"/>
  <c r="FT72" i="2"/>
  <c r="FT19" i="2"/>
  <c r="BS142" i="2"/>
  <c r="BS44" i="2"/>
  <c r="FT104" i="2"/>
  <c r="FT25" i="2"/>
  <c r="BS43" i="2"/>
  <c r="FT80" i="2"/>
  <c r="FT26" i="2"/>
  <c r="BS76" i="2"/>
  <c r="FT101" i="2"/>
  <c r="FT16" i="2"/>
  <c r="BS101" i="2"/>
  <c r="FT143" i="2"/>
  <c r="FT109" i="2"/>
  <c r="FT78" i="2"/>
  <c r="FT71" i="2"/>
  <c r="FT40" i="2"/>
  <c r="FT22" i="2"/>
  <c r="BS138" i="2"/>
  <c r="BS134" i="2"/>
  <c r="BS132" i="2"/>
  <c r="BS139" i="2"/>
  <c r="BS106" i="2"/>
  <c r="FT107" i="2"/>
  <c r="FT39" i="2"/>
  <c r="BS46" i="2"/>
  <c r="BS110" i="2"/>
  <c r="FT136" i="2"/>
  <c r="FT79" i="2"/>
  <c r="FT41" i="2"/>
  <c r="BS143" i="2"/>
  <c r="FT51" i="2"/>
  <c r="FT43" i="2"/>
  <c r="BS71" i="2"/>
  <c r="FT106" i="2"/>
  <c r="BS73" i="2"/>
  <c r="FT47" i="2"/>
  <c r="BS133" i="2"/>
  <c r="FT137" i="2"/>
  <c r="FT112" i="2"/>
  <c r="FT81" i="2"/>
  <c r="FT76" i="2"/>
  <c r="FT44" i="2"/>
  <c r="FT17" i="2"/>
  <c r="BS130" i="2"/>
  <c r="BS50" i="2"/>
  <c r="BS109" i="2"/>
  <c r="BS112" i="2"/>
  <c r="BS51" i="2"/>
  <c r="FT133" i="2"/>
  <c r="FT83" i="2"/>
  <c r="FT27" i="2"/>
  <c r="FT20" i="2"/>
  <c r="BS108" i="2"/>
  <c r="BS40" i="2"/>
  <c r="BS41" i="2"/>
  <c r="FT113" i="2"/>
  <c r="FT49" i="2"/>
  <c r="FT24" i="2"/>
  <c r="BS48" i="2"/>
  <c r="FT82" i="2"/>
  <c r="BS75" i="2"/>
  <c r="FT130" i="2"/>
  <c r="BS79" i="2"/>
  <c r="FT77" i="2"/>
  <c r="BS135" i="2"/>
  <c r="BT74" i="2"/>
  <c r="FU138" i="2"/>
  <c r="FU104" i="2"/>
  <c r="FU78" i="2"/>
  <c r="FU47" i="2"/>
  <c r="FU17" i="2"/>
  <c r="FU14" i="2"/>
  <c r="BT109" i="2"/>
  <c r="BT76" i="2"/>
  <c r="BT134" i="2"/>
  <c r="BT50" i="2"/>
  <c r="BT49" i="2"/>
  <c r="BT79" i="2"/>
  <c r="FU142" i="2"/>
  <c r="FU103" i="2"/>
  <c r="FU50" i="2"/>
  <c r="BT133" i="2"/>
  <c r="BT42" i="2"/>
  <c r="FU143" i="2"/>
  <c r="FU100" i="2"/>
  <c r="FU18" i="2"/>
  <c r="BT136" i="2"/>
  <c r="BT130" i="2"/>
  <c r="FU109" i="2"/>
  <c r="FU71" i="2"/>
  <c r="FU15" i="2"/>
  <c r="BT107" i="2"/>
  <c r="BT132" i="2"/>
  <c r="FU79" i="2"/>
  <c r="BT52" i="2"/>
  <c r="FU131" i="2"/>
  <c r="FU26" i="2"/>
  <c r="BT77" i="2"/>
  <c r="FU105" i="2"/>
  <c r="FU24" i="2"/>
  <c r="BT142" i="2"/>
  <c r="FU51" i="2"/>
  <c r="BT44" i="2"/>
  <c r="FU141" i="2"/>
  <c r="FU133" i="2"/>
  <c r="FU106" i="2"/>
  <c r="FU75" i="2"/>
  <c r="FU46" i="2"/>
  <c r="FU16" i="2"/>
  <c r="BT43" i="2"/>
  <c r="BT100" i="2"/>
  <c r="FU130" i="2"/>
  <c r="FU74" i="2"/>
  <c r="FU21" i="2"/>
  <c r="BT141" i="2"/>
  <c r="BT80" i="2"/>
  <c r="BT138" i="2"/>
  <c r="FU111" i="2"/>
  <c r="FU72" i="2"/>
  <c r="FU43" i="2"/>
  <c r="BT72" i="2"/>
  <c r="BT75" i="2"/>
  <c r="BT140" i="2"/>
  <c r="FU137" i="2"/>
  <c r="FU102" i="2"/>
  <c r="FU39" i="2"/>
  <c r="BT70" i="2"/>
  <c r="BT41" i="2"/>
  <c r="BT111" i="2"/>
  <c r="FU113" i="2"/>
  <c r="FU20" i="2"/>
  <c r="BT47" i="2"/>
  <c r="FU101" i="2"/>
  <c r="FU45" i="2"/>
  <c r="BT83" i="2"/>
  <c r="FU132" i="2"/>
  <c r="FU41" i="2"/>
  <c r="BT82" i="2"/>
  <c r="FU135" i="2"/>
  <c r="BT101" i="2"/>
  <c r="FU136" i="2"/>
  <c r="FU112" i="2"/>
  <c r="FU81" i="2"/>
  <c r="FU76" i="2"/>
  <c r="FU49" i="2"/>
  <c r="FU23" i="2"/>
  <c r="BT131" i="2"/>
  <c r="BT139" i="2"/>
  <c r="BT137" i="2"/>
  <c r="BT113" i="2"/>
  <c r="BT103" i="2"/>
  <c r="FU110" i="2"/>
  <c r="BT71" i="2"/>
  <c r="BT110" i="2"/>
  <c r="BT104" i="2"/>
  <c r="BT81" i="2"/>
  <c r="FU27" i="2"/>
  <c r="BT102" i="2"/>
  <c r="FU80" i="2"/>
  <c r="BT45" i="2"/>
  <c r="FU77" i="2"/>
  <c r="BT143" i="2"/>
  <c r="FU108" i="2"/>
  <c r="BT73" i="2"/>
  <c r="FU139" i="2"/>
  <c r="FU107" i="2"/>
  <c r="FU82" i="2"/>
  <c r="FU70" i="2"/>
  <c r="FU40" i="2"/>
  <c r="FU19" i="2"/>
  <c r="BT51" i="2"/>
  <c r="BT106" i="2"/>
  <c r="BT112" i="2"/>
  <c r="BT105" i="2"/>
  <c r="BT46" i="2"/>
  <c r="FU134" i="2"/>
  <c r="FU83" i="2"/>
  <c r="FU44" i="2"/>
  <c r="FU22" i="2"/>
  <c r="BT78" i="2"/>
  <c r="BT48" i="2"/>
  <c r="FU140" i="2"/>
  <c r="FU42" i="2"/>
  <c r="BT40" i="2"/>
  <c r="FU48" i="2"/>
  <c r="BT39" i="2"/>
  <c r="FU52" i="2"/>
  <c r="BT135" i="2"/>
  <c r="FU73" i="2"/>
  <c r="FU25" i="2"/>
  <c r="BT108" i="2"/>
  <c r="BU75" i="2"/>
  <c r="FV143" i="2"/>
  <c r="FV108" i="2"/>
  <c r="FV74" i="2"/>
  <c r="FV50" i="2"/>
  <c r="FV19" i="2"/>
  <c r="BU41" i="2"/>
  <c r="BU52" i="2"/>
  <c r="BU111" i="2"/>
  <c r="BU108" i="2"/>
  <c r="BU46" i="2"/>
  <c r="FV140" i="2"/>
  <c r="FV101" i="2"/>
  <c r="FV72" i="2"/>
  <c r="FV21" i="2"/>
  <c r="BU130" i="2"/>
  <c r="BU138" i="2"/>
  <c r="FV137" i="2"/>
  <c r="FV71" i="2"/>
  <c r="FV18" i="2"/>
  <c r="BU132" i="2"/>
  <c r="BU82" i="2"/>
  <c r="BU131" i="2"/>
  <c r="FV112" i="2"/>
  <c r="FV77" i="2"/>
  <c r="FV26" i="2"/>
  <c r="BU106" i="2"/>
  <c r="BU71" i="2"/>
  <c r="BU107" i="2"/>
  <c r="FV76" i="2"/>
  <c r="FV39" i="2"/>
  <c r="BU81" i="2"/>
  <c r="BU79" i="2"/>
  <c r="FV80" i="2"/>
  <c r="FV24" i="2"/>
  <c r="BU48" i="2"/>
  <c r="FV142" i="2"/>
  <c r="FV43" i="2"/>
  <c r="BU39" i="2"/>
  <c r="FV104" i="2"/>
  <c r="BU45" i="2"/>
  <c r="FV132" i="2"/>
  <c r="FV14" i="2"/>
  <c r="BU51" i="2"/>
  <c r="FV139" i="2"/>
  <c r="FV133" i="2"/>
  <c r="FV106" i="2"/>
  <c r="FV83" i="2"/>
  <c r="FV49" i="2"/>
  <c r="FV16" i="2"/>
  <c r="BU77" i="2"/>
  <c r="BU78" i="2"/>
  <c r="BU80" i="2"/>
  <c r="BU76" i="2"/>
  <c r="FV130" i="2"/>
  <c r="FV42" i="2"/>
  <c r="BU73" i="2"/>
  <c r="BU110" i="2"/>
  <c r="BU139" i="2"/>
  <c r="FV109" i="2"/>
  <c r="FV102" i="2"/>
  <c r="FV48" i="2"/>
  <c r="BU112" i="2"/>
  <c r="BU105" i="2"/>
  <c r="FV135" i="2"/>
  <c r="FV100" i="2"/>
  <c r="FV40" i="2"/>
  <c r="BU137" i="2"/>
  <c r="BU40" i="2"/>
  <c r="FV113" i="2"/>
  <c r="FV27" i="2"/>
  <c r="BU140" i="2"/>
  <c r="BU83" i="2"/>
  <c r="FV111" i="2"/>
  <c r="FV45" i="2"/>
  <c r="BU74" i="2"/>
  <c r="FV105" i="2"/>
  <c r="FV47" i="2"/>
  <c r="FV25" i="2"/>
  <c r="BU72" i="2"/>
  <c r="FV81" i="2"/>
  <c r="BU142" i="2"/>
  <c r="FV103" i="2"/>
  <c r="BU143" i="2"/>
  <c r="FV141" i="2"/>
  <c r="BU109" i="2"/>
  <c r="FV52" i="2"/>
  <c r="BU113" i="2"/>
  <c r="FV136" i="2"/>
  <c r="FV107" i="2"/>
  <c r="FV79" i="2"/>
  <c r="FV73" i="2"/>
  <c r="FV44" i="2"/>
  <c r="FV23" i="2"/>
  <c r="BU104" i="2"/>
  <c r="BU103" i="2"/>
  <c r="BU102" i="2"/>
  <c r="BU136" i="2"/>
  <c r="BU49" i="2"/>
  <c r="FV131" i="2"/>
  <c r="FV110" i="2"/>
  <c r="FV82" i="2"/>
  <c r="FV70" i="2"/>
  <c r="FV41" i="2"/>
  <c r="FV15" i="2"/>
  <c r="BU47" i="2"/>
  <c r="BU50" i="2"/>
  <c r="BU100" i="2"/>
  <c r="BU115" i="2" s="1"/>
  <c r="BU101" i="2"/>
  <c r="BU43" i="2"/>
  <c r="FV134" i="2"/>
  <c r="FV22" i="2"/>
  <c r="BU135" i="2"/>
  <c r="FV138" i="2"/>
  <c r="FV51" i="2"/>
  <c r="BU44" i="2"/>
  <c r="BU54" i="2" s="1"/>
  <c r="BU141" i="2"/>
  <c r="FV78" i="2"/>
  <c r="BU134" i="2"/>
  <c r="BU133" i="2"/>
  <c r="FV46" i="2"/>
  <c r="FV17" i="2"/>
  <c r="BU70" i="2"/>
  <c r="FV75" i="2"/>
  <c r="FV20" i="2"/>
  <c r="BU42" i="2"/>
  <c r="BV75" i="2"/>
  <c r="FW131" i="2"/>
  <c r="FW103" i="2"/>
  <c r="FW74" i="2"/>
  <c r="FW43" i="2"/>
  <c r="FW17" i="2"/>
  <c r="BV79" i="2"/>
  <c r="BV44" i="2"/>
  <c r="BV136" i="2"/>
  <c r="BV83" i="2"/>
  <c r="BV140" i="2"/>
  <c r="FW100" i="2"/>
  <c r="BV104" i="2"/>
  <c r="BV115" i="2" s="1"/>
  <c r="BV131" i="2"/>
  <c r="FW106" i="2"/>
  <c r="FW41" i="2"/>
  <c r="BV77" i="2"/>
  <c r="FW107" i="2"/>
  <c r="FW51" i="2"/>
  <c r="BV139" i="2"/>
  <c r="FW26" i="2"/>
  <c r="BV82" i="2"/>
  <c r="FW47" i="2"/>
  <c r="FW22" i="2"/>
  <c r="BV142" i="2"/>
  <c r="FW137" i="2"/>
  <c r="BV133" i="2"/>
  <c r="FW23" i="2"/>
  <c r="FW132" i="2"/>
  <c r="FW14" i="2"/>
  <c r="BV43" i="2"/>
  <c r="FW139" i="2"/>
  <c r="FW130" i="2"/>
  <c r="FW102" i="2"/>
  <c r="FW83" i="2"/>
  <c r="FW45" i="2"/>
  <c r="FW19" i="2"/>
  <c r="BV73" i="2"/>
  <c r="BV85" i="2" s="1"/>
  <c r="BV143" i="2"/>
  <c r="BV46" i="2"/>
  <c r="BV130" i="2"/>
  <c r="BV70" i="2"/>
  <c r="BV47" i="2"/>
  <c r="FW109" i="2"/>
  <c r="FW18" i="2"/>
  <c r="BV111" i="2"/>
  <c r="FW112" i="2"/>
  <c r="FW73" i="2"/>
  <c r="BV48" i="2"/>
  <c r="FW143" i="2"/>
  <c r="FW21" i="2"/>
  <c r="BV101" i="2"/>
  <c r="BV72" i="2"/>
  <c r="FW133" i="2"/>
  <c r="BV105" i="2"/>
  <c r="FW42" i="2"/>
  <c r="BV110" i="2"/>
  <c r="FW81" i="2"/>
  <c r="BV108" i="2"/>
  <c r="FW75" i="2"/>
  <c r="BV78" i="2"/>
  <c r="FW142" i="2"/>
  <c r="FW135" i="2"/>
  <c r="FW101" i="2"/>
  <c r="FW71" i="2"/>
  <c r="FW49" i="2"/>
  <c r="FW16" i="2"/>
  <c r="BV113" i="2"/>
  <c r="BV109" i="2"/>
  <c r="BV112" i="2"/>
  <c r="FW44" i="2"/>
  <c r="BV100" i="2"/>
  <c r="FW141" i="2"/>
  <c r="FW24" i="2"/>
  <c r="BV135" i="2"/>
  <c r="FW72" i="2"/>
  <c r="BV138" i="2"/>
  <c r="BV50" i="2"/>
  <c r="BV76" i="2"/>
  <c r="FW46" i="2"/>
  <c r="BV71" i="2"/>
  <c r="FW105" i="2"/>
  <c r="BV134" i="2"/>
  <c r="FW48" i="2"/>
  <c r="BV45" i="2"/>
  <c r="FW104" i="2"/>
  <c r="BV80" i="2"/>
  <c r="FW140" i="2"/>
  <c r="FW77" i="2"/>
  <c r="BV74" i="2"/>
  <c r="BV42" i="2"/>
  <c r="BV106" i="2"/>
  <c r="FW79" i="2"/>
  <c r="BV141" i="2"/>
  <c r="BV107" i="2"/>
  <c r="FW80" i="2"/>
  <c r="BV137" i="2"/>
  <c r="FW50" i="2"/>
  <c r="BV49" i="2"/>
  <c r="FW111" i="2"/>
  <c r="BV40" i="2"/>
  <c r="FW15" i="2"/>
  <c r="BV52" i="2"/>
  <c r="FW138" i="2"/>
  <c r="FW110" i="2"/>
  <c r="FW82" i="2"/>
  <c r="FW70" i="2"/>
  <c r="FW40" i="2"/>
  <c r="FW20" i="2"/>
  <c r="BV39" i="2"/>
  <c r="BV54" i="2" s="1"/>
  <c r="BV132" i="2"/>
  <c r="BV103" i="2"/>
  <c r="BV81" i="2"/>
  <c r="BV41" i="2"/>
  <c r="FW134" i="2"/>
  <c r="FW113" i="2"/>
  <c r="FW76" i="2"/>
  <c r="FW27" i="2"/>
  <c r="FW39" i="2"/>
  <c r="BV102" i="2"/>
  <c r="FW108" i="2"/>
  <c r="FW78" i="2"/>
  <c r="FW25" i="2"/>
  <c r="FW136" i="2"/>
  <c r="BV51" i="2"/>
  <c r="FW52" i="2"/>
  <c r="BW72" i="2"/>
  <c r="FX136" i="2"/>
  <c r="FX103" i="2"/>
  <c r="FX74" i="2"/>
  <c r="FX50" i="2"/>
  <c r="FX15" i="2"/>
  <c r="BW71" i="2"/>
  <c r="BW82" i="2"/>
  <c r="BW112" i="2"/>
  <c r="BW103" i="2"/>
  <c r="BW107" i="2"/>
  <c r="BW131" i="2"/>
  <c r="FX112" i="2"/>
  <c r="FX76" i="2"/>
  <c r="FX16" i="2"/>
  <c r="BW74" i="2"/>
  <c r="BW110" i="2"/>
  <c r="FX104" i="2"/>
  <c r="FX20" i="2"/>
  <c r="BW137" i="2"/>
  <c r="BW52" i="2"/>
  <c r="FX111" i="2"/>
  <c r="BW134" i="2"/>
  <c r="FX43" i="2"/>
  <c r="BW45" i="2"/>
  <c r="FX109" i="2"/>
  <c r="BW109" i="2"/>
  <c r="BW101" i="2"/>
  <c r="FX137" i="2"/>
  <c r="BW139" i="2"/>
  <c r="FX142" i="2"/>
  <c r="FX130" i="2"/>
  <c r="FX101" i="2"/>
  <c r="FX71" i="2"/>
  <c r="FX44" i="2"/>
  <c r="FX17" i="2"/>
  <c r="BW142" i="2"/>
  <c r="BW136" i="2"/>
  <c r="BW76" i="2"/>
  <c r="BW39" i="2"/>
  <c r="BW54" i="2" s="1"/>
  <c r="BW141" i="2"/>
  <c r="BW105" i="2"/>
  <c r="FX135" i="2"/>
  <c r="FX47" i="2"/>
  <c r="BW108" i="2"/>
  <c r="BW81" i="2"/>
  <c r="FX110" i="2"/>
  <c r="FX40" i="2"/>
  <c r="BW130" i="2"/>
  <c r="FX132" i="2"/>
  <c r="FX39" i="2"/>
  <c r="BW111" i="2"/>
  <c r="FX49" i="2"/>
  <c r="FX134" i="2"/>
  <c r="BW42" i="2"/>
  <c r="FX81" i="2"/>
  <c r="BW143" i="2"/>
  <c r="FX75" i="2"/>
  <c r="BW49" i="2"/>
  <c r="FX143" i="2"/>
  <c r="FX131" i="2"/>
  <c r="FX105" i="2"/>
  <c r="FX73" i="2"/>
  <c r="FX51" i="2"/>
  <c r="FX19" i="2"/>
  <c r="BW100" i="2"/>
  <c r="BW41" i="2"/>
  <c r="FX100" i="2"/>
  <c r="BW80" i="2"/>
  <c r="FX139" i="2"/>
  <c r="FX70" i="2"/>
  <c r="BW46" i="2"/>
  <c r="BW75" i="2"/>
  <c r="FX80" i="2"/>
  <c r="FX23" i="2"/>
  <c r="BW132" i="2"/>
  <c r="FX140" i="2"/>
  <c r="FX26" i="2"/>
  <c r="BW113" i="2"/>
  <c r="FX77" i="2"/>
  <c r="FX22" i="2"/>
  <c r="BW104" i="2"/>
  <c r="FX133" i="2"/>
  <c r="FX25" i="2"/>
  <c r="FX106" i="2"/>
  <c r="FX14" i="2"/>
  <c r="FX141" i="2"/>
  <c r="FX113" i="2"/>
  <c r="FX82" i="2"/>
  <c r="FX79" i="2"/>
  <c r="FX41" i="2"/>
  <c r="FX24" i="2"/>
  <c r="BW47" i="2"/>
  <c r="BW43" i="2"/>
  <c r="BW106" i="2"/>
  <c r="BW44" i="2"/>
  <c r="BW51" i="2"/>
  <c r="BW138" i="2"/>
  <c r="FX27" i="2"/>
  <c r="FX107" i="2"/>
  <c r="BW135" i="2"/>
  <c r="FX48" i="2"/>
  <c r="FX102" i="2"/>
  <c r="BW102" i="2"/>
  <c r="FX52" i="2"/>
  <c r="BW48" i="2"/>
  <c r="FX138" i="2"/>
  <c r="FX108" i="2"/>
  <c r="FX83" i="2"/>
  <c r="FX72" i="2"/>
  <c r="FX45" i="2"/>
  <c r="FX21" i="2"/>
  <c r="BW77" i="2"/>
  <c r="BW78" i="2"/>
  <c r="BW50" i="2"/>
  <c r="BW79" i="2"/>
  <c r="BW140" i="2"/>
  <c r="BW73" i="2"/>
  <c r="FX78" i="2"/>
  <c r="BW70" i="2"/>
  <c r="BW85" i="2" s="1"/>
  <c r="FX42" i="2"/>
  <c r="BW83" i="2"/>
  <c r="FX46" i="2"/>
  <c r="BW40" i="2"/>
  <c r="FX18" i="2"/>
  <c r="BW133" i="2"/>
  <c r="BX78" i="2"/>
  <c r="FY130" i="2"/>
  <c r="FY105" i="2"/>
  <c r="FY79" i="2"/>
  <c r="FY45" i="2"/>
  <c r="FY15" i="2"/>
  <c r="BX107" i="2"/>
  <c r="BX100" i="2"/>
  <c r="BX74" i="2"/>
  <c r="BX85" i="2" s="1"/>
  <c r="BX111" i="2"/>
  <c r="BX103" i="2"/>
  <c r="BX48" i="2"/>
  <c r="BX143" i="2"/>
  <c r="FY138" i="2"/>
  <c r="FY16" i="2"/>
  <c r="BX52" i="2"/>
  <c r="BX76" i="2"/>
  <c r="FY77" i="2"/>
  <c r="BX110" i="2"/>
  <c r="BX70" i="2"/>
  <c r="FY71" i="2"/>
  <c r="BX73" i="2"/>
  <c r="FY83" i="2"/>
  <c r="BX113" i="2"/>
  <c r="FY52" i="2"/>
  <c r="BX45" i="2"/>
  <c r="FY103" i="2"/>
  <c r="BX108" i="2"/>
  <c r="BX40" i="2"/>
  <c r="FY72" i="2"/>
  <c r="BX135" i="2"/>
  <c r="FY137" i="2"/>
  <c r="FY131" i="2"/>
  <c r="FY100" i="2"/>
  <c r="FY76" i="2"/>
  <c r="FY49" i="2"/>
  <c r="FY20" i="2"/>
  <c r="BX112" i="2"/>
  <c r="BX136" i="2"/>
  <c r="BX132" i="2"/>
  <c r="BX101" i="2"/>
  <c r="BX115" i="2" s="1"/>
  <c r="BX77" i="2"/>
  <c r="BX49" i="2"/>
  <c r="BX46" i="2"/>
  <c r="FY110" i="2"/>
  <c r="FY41" i="2"/>
  <c r="BX71" i="2"/>
  <c r="BX80" i="2"/>
  <c r="FY142" i="2"/>
  <c r="FY18" i="2"/>
  <c r="BX106" i="2"/>
  <c r="FY42" i="2"/>
  <c r="BX79" i="2"/>
  <c r="FY112" i="2"/>
  <c r="BX139" i="2"/>
  <c r="FY107" i="2"/>
  <c r="BX47" i="2"/>
  <c r="FY48" i="2"/>
  <c r="BX72" i="2"/>
  <c r="FY106" i="2"/>
  <c r="BX42" i="2"/>
  <c r="FY51" i="2"/>
  <c r="BX138" i="2"/>
  <c r="FY140" i="2"/>
  <c r="FY134" i="2"/>
  <c r="FY102" i="2"/>
  <c r="FY75" i="2"/>
  <c r="FY47" i="2"/>
  <c r="FY17" i="2"/>
  <c r="BX141" i="2"/>
  <c r="FY104" i="2"/>
  <c r="BX44" i="2"/>
  <c r="BX43" i="2"/>
  <c r="BX109" i="2"/>
  <c r="FY108" i="2"/>
  <c r="BX131" i="2"/>
  <c r="FY136" i="2"/>
  <c r="BX142" i="2"/>
  <c r="FY46" i="2"/>
  <c r="BX134" i="2"/>
  <c r="FY141" i="2"/>
  <c r="BX82" i="2"/>
  <c r="FY40" i="2"/>
  <c r="BX105" i="2"/>
  <c r="FY81" i="2"/>
  <c r="FY14" i="2"/>
  <c r="FY74" i="2"/>
  <c r="BX133" i="2"/>
  <c r="FY43" i="2"/>
  <c r="FY80" i="2"/>
  <c r="FY24" i="2"/>
  <c r="BX51" i="2"/>
  <c r="FY27" i="2"/>
  <c r="BX41" i="2"/>
  <c r="FY44" i="2"/>
  <c r="FY135" i="2"/>
  <c r="FY23" i="2"/>
  <c r="FY50" i="2"/>
  <c r="BX104" i="2"/>
  <c r="FY101" i="2"/>
  <c r="BX75" i="2"/>
  <c r="FY139" i="2"/>
  <c r="FY113" i="2"/>
  <c r="FY109" i="2"/>
  <c r="FY73" i="2"/>
  <c r="FY39" i="2"/>
  <c r="FY22" i="2"/>
  <c r="BX83" i="2"/>
  <c r="BX137" i="2"/>
  <c r="FY70" i="2"/>
  <c r="BX130" i="2"/>
  <c r="FY111" i="2"/>
  <c r="BX39" i="2"/>
  <c r="BX54" i="2" s="1"/>
  <c r="FY132" i="2"/>
  <c r="FY26" i="2"/>
  <c r="BX81" i="2"/>
  <c r="FY82" i="2"/>
  <c r="FY19" i="2"/>
  <c r="BX140" i="2"/>
  <c r="FY78" i="2"/>
  <c r="BX102" i="2"/>
  <c r="FY143" i="2"/>
  <c r="FY25" i="2"/>
  <c r="FY133" i="2"/>
  <c r="FY21" i="2"/>
  <c r="BX50" i="2"/>
  <c r="BY75" i="2"/>
  <c r="FZ130" i="2"/>
  <c r="FZ103" i="2"/>
  <c r="FZ79" i="2"/>
  <c r="FZ44" i="2"/>
  <c r="FZ18" i="2"/>
  <c r="BY135" i="2"/>
  <c r="BY52" i="2"/>
  <c r="BY138" i="2"/>
  <c r="BY48" i="2"/>
  <c r="BY39" i="2"/>
  <c r="BY54" i="2" s="1"/>
  <c r="FZ20" i="2"/>
  <c r="BY44" i="2"/>
  <c r="BY139" i="2"/>
  <c r="FZ141" i="2"/>
  <c r="FZ48" i="2"/>
  <c r="BY140" i="2"/>
  <c r="FZ113" i="2"/>
  <c r="FZ73" i="2"/>
  <c r="BY110" i="2"/>
  <c r="BY70" i="2"/>
  <c r="BY133" i="2"/>
  <c r="FZ81" i="2"/>
  <c r="BY100" i="2"/>
  <c r="FZ82" i="2"/>
  <c r="BY74" i="2"/>
  <c r="FZ51" i="2"/>
  <c r="BY107" i="2"/>
  <c r="FZ52" i="2"/>
  <c r="BY79" i="2"/>
  <c r="FZ72" i="2"/>
  <c r="BY131" i="2"/>
  <c r="FZ140" i="2"/>
  <c r="FZ132" i="2"/>
  <c r="FZ100" i="2"/>
  <c r="FZ76" i="2"/>
  <c r="FZ50" i="2"/>
  <c r="FZ15" i="2"/>
  <c r="BY83" i="2"/>
  <c r="BY142" i="2"/>
  <c r="BY101" i="2"/>
  <c r="BY72" i="2"/>
  <c r="BY77" i="2"/>
  <c r="BY85" i="2" s="1"/>
  <c r="BY82" i="2"/>
  <c r="BY113" i="2"/>
  <c r="FZ110" i="2"/>
  <c r="FZ74" i="2"/>
  <c r="FZ17" i="2"/>
  <c r="BY71" i="2"/>
  <c r="BY136" i="2"/>
  <c r="FZ101" i="2"/>
  <c r="FZ25" i="2"/>
  <c r="BY45" i="2"/>
  <c r="FZ109" i="2"/>
  <c r="BY81" i="2"/>
  <c r="FZ47" i="2"/>
  <c r="BY130" i="2"/>
  <c r="FZ106" i="2"/>
  <c r="BY42" i="2"/>
  <c r="BY137" i="2"/>
  <c r="FZ105" i="2"/>
  <c r="BY40" i="2"/>
  <c r="FZ143" i="2"/>
  <c r="FZ131" i="2"/>
  <c r="FZ102" i="2"/>
  <c r="FZ75" i="2"/>
  <c r="FZ49" i="2"/>
  <c r="BY134" i="2"/>
  <c r="FZ104" i="2"/>
  <c r="BY112" i="2"/>
  <c r="BY43" i="2"/>
  <c r="FZ142" i="2"/>
  <c r="FZ39" i="2"/>
  <c r="BY73" i="2"/>
  <c r="BY105" i="2"/>
  <c r="BY102" i="2"/>
  <c r="FZ139" i="2"/>
  <c r="FZ19" i="2"/>
  <c r="BY41" i="2"/>
  <c r="FZ112" i="2"/>
  <c r="FZ23" i="2"/>
  <c r="FZ133" i="2"/>
  <c r="FZ24" i="2"/>
  <c r="BY106" i="2"/>
  <c r="FZ136" i="2"/>
  <c r="FZ26" i="2"/>
  <c r="FZ134" i="2"/>
  <c r="FZ16" i="2"/>
  <c r="BY76" i="2"/>
  <c r="FZ138" i="2"/>
  <c r="FZ108" i="2"/>
  <c r="FZ80" i="2"/>
  <c r="FZ70" i="2"/>
  <c r="FZ43" i="2"/>
  <c r="FZ22" i="2"/>
  <c r="BY78" i="2"/>
  <c r="BY50" i="2"/>
  <c r="FZ27" i="2"/>
  <c r="BY47" i="2"/>
  <c r="FZ135" i="2"/>
  <c r="BY141" i="2"/>
  <c r="FZ41" i="2"/>
  <c r="FZ107" i="2"/>
  <c r="BY103" i="2"/>
  <c r="FZ45" i="2"/>
  <c r="BY51" i="2"/>
  <c r="FZ137" i="2"/>
  <c r="FZ111" i="2"/>
  <c r="FZ83" i="2"/>
  <c r="FZ71" i="2"/>
  <c r="FZ42" i="2"/>
  <c r="FZ21" i="2"/>
  <c r="BY108" i="2"/>
  <c r="BY132" i="2"/>
  <c r="BY46" i="2"/>
  <c r="BY109" i="2"/>
  <c r="BY49" i="2"/>
  <c r="FZ40" i="2"/>
  <c r="BY80" i="2"/>
  <c r="FZ46" i="2"/>
  <c r="BY143" i="2"/>
  <c r="FZ78" i="2"/>
  <c r="BY111" i="2"/>
  <c r="FZ77" i="2"/>
  <c r="BY104" i="2"/>
  <c r="FZ14" i="2"/>
  <c r="BZ73" i="2"/>
  <c r="GA134" i="2"/>
  <c r="GA100" i="2"/>
  <c r="GA76" i="2"/>
  <c r="GA52" i="2"/>
  <c r="GA16" i="2"/>
  <c r="BZ141" i="2"/>
  <c r="BZ45" i="2"/>
  <c r="BZ108" i="2"/>
  <c r="BZ41" i="2"/>
  <c r="BZ39" i="2"/>
  <c r="BZ82" i="2"/>
  <c r="BZ71" i="2"/>
  <c r="BZ85" i="2" s="1"/>
  <c r="BZ75" i="2"/>
  <c r="BZ103" i="2"/>
  <c r="BZ142" i="2"/>
  <c r="GA20" i="2"/>
  <c r="BZ134" i="2"/>
  <c r="GA101" i="2"/>
  <c r="GA44" i="2"/>
  <c r="BZ102" i="2"/>
  <c r="BZ115" i="2" s="1"/>
  <c r="BZ105" i="2"/>
  <c r="GA71" i="2"/>
  <c r="GA25" i="2"/>
  <c r="BZ52" i="2"/>
  <c r="GA141" i="2"/>
  <c r="BZ42" i="2"/>
  <c r="GA81" i="2"/>
  <c r="BZ138" i="2"/>
  <c r="BZ80" i="2"/>
  <c r="GA23" i="2"/>
  <c r="GA107" i="2"/>
  <c r="GA24" i="2"/>
  <c r="GA137" i="2"/>
  <c r="BZ113" i="2"/>
  <c r="GA51" i="2"/>
  <c r="BZ140" i="2"/>
  <c r="GA143" i="2"/>
  <c r="GA132" i="2"/>
  <c r="GA103" i="2"/>
  <c r="GA73" i="2"/>
  <c r="GA49" i="2"/>
  <c r="GA18" i="2"/>
  <c r="BZ137" i="2"/>
  <c r="BZ46" i="2"/>
  <c r="BZ54" i="2" s="1"/>
  <c r="BZ79" i="2"/>
  <c r="BZ104" i="2"/>
  <c r="BZ106" i="2"/>
  <c r="GA138" i="2"/>
  <c r="GA72" i="2"/>
  <c r="BZ72" i="2"/>
  <c r="GA135" i="2"/>
  <c r="GA41" i="2"/>
  <c r="GA78" i="2"/>
  <c r="GA22" i="2"/>
  <c r="BZ83" i="2"/>
  <c r="GA112" i="2"/>
  <c r="GA43" i="2"/>
  <c r="BZ49" i="2"/>
  <c r="GA77" i="2"/>
  <c r="BZ76" i="2"/>
  <c r="GA142" i="2"/>
  <c r="GA40" i="2"/>
  <c r="BZ131" i="2"/>
  <c r="GA106" i="2"/>
  <c r="GA26" i="2"/>
  <c r="GA130" i="2"/>
  <c r="GA14" i="2"/>
  <c r="GA139" i="2"/>
  <c r="GA131" i="2"/>
  <c r="GA102" i="2"/>
  <c r="GA70" i="2"/>
  <c r="GA48" i="2"/>
  <c r="GA15" i="2"/>
  <c r="BZ135" i="2"/>
  <c r="BZ143" i="2"/>
  <c r="BZ77" i="2"/>
  <c r="GA108" i="2"/>
  <c r="GA17" i="2"/>
  <c r="BZ133" i="2"/>
  <c r="GA83" i="2"/>
  <c r="BZ40" i="2"/>
  <c r="BZ100" i="2"/>
  <c r="GA74" i="2"/>
  <c r="BZ110" i="2"/>
  <c r="GA140" i="2"/>
  <c r="BZ130" i="2"/>
  <c r="GA42" i="2"/>
  <c r="BZ43" i="2"/>
  <c r="GA80" i="2"/>
  <c r="BZ132" i="2"/>
  <c r="BZ81" i="2"/>
  <c r="GA105" i="2"/>
  <c r="BZ78" i="2"/>
  <c r="GA136" i="2"/>
  <c r="GA113" i="2"/>
  <c r="GA104" i="2"/>
  <c r="GA82" i="2"/>
  <c r="GA47" i="2"/>
  <c r="BZ136" i="2"/>
  <c r="BZ109" i="2"/>
  <c r="GA111" i="2"/>
  <c r="BZ51" i="2"/>
  <c r="GA109" i="2"/>
  <c r="GA39" i="2"/>
  <c r="BZ111" i="2"/>
  <c r="BZ44" i="2"/>
  <c r="GA27" i="2"/>
  <c r="GA21" i="2"/>
  <c r="BZ74" i="2"/>
  <c r="GA50" i="2"/>
  <c r="BZ139" i="2"/>
  <c r="GA46" i="2"/>
  <c r="BZ48" i="2"/>
  <c r="GA75" i="2"/>
  <c r="BZ101" i="2"/>
  <c r="GA19" i="2"/>
  <c r="BZ50" i="2"/>
  <c r="GA133" i="2"/>
  <c r="GA110" i="2"/>
  <c r="BZ70" i="2"/>
  <c r="BZ112" i="2"/>
  <c r="GA45" i="2"/>
  <c r="BZ107" i="2"/>
  <c r="GA79" i="2"/>
  <c r="BZ47" i="2"/>
  <c r="CA71" i="2"/>
  <c r="GB132" i="2"/>
  <c r="GB113" i="2"/>
  <c r="GB73" i="2"/>
  <c r="GB52" i="2"/>
  <c r="GB21" i="2"/>
  <c r="CA130" i="2"/>
  <c r="CA141" i="2"/>
  <c r="CA131" i="2"/>
  <c r="CA39" i="2"/>
  <c r="CA83" i="2"/>
  <c r="CA106" i="2"/>
  <c r="CA142" i="2"/>
  <c r="GB140" i="2"/>
  <c r="CA103" i="2"/>
  <c r="CA109" i="2"/>
  <c r="CA115" i="2" s="1"/>
  <c r="CA42" i="2"/>
  <c r="GB81" i="2"/>
  <c r="CA70" i="2"/>
  <c r="CA80" i="2"/>
  <c r="GB143" i="2"/>
  <c r="GB25" i="2"/>
  <c r="CA82" i="2"/>
  <c r="GB39" i="2"/>
  <c r="CA46" i="2"/>
  <c r="GB131" i="2"/>
  <c r="GB24" i="2"/>
  <c r="GB101" i="2"/>
  <c r="GB26" i="2"/>
  <c r="GB136" i="2"/>
  <c r="GB14" i="2"/>
  <c r="GB138" i="2"/>
  <c r="GB135" i="2"/>
  <c r="GB102" i="2"/>
  <c r="GB82" i="2"/>
  <c r="GB50" i="2"/>
  <c r="GB18" i="2"/>
  <c r="CA108" i="2"/>
  <c r="CA112" i="2"/>
  <c r="CA113" i="2"/>
  <c r="CA74" i="2"/>
  <c r="CA73" i="2"/>
  <c r="CA136" i="2"/>
  <c r="GB111" i="2"/>
  <c r="GB43" i="2"/>
  <c r="CA101" i="2"/>
  <c r="CA137" i="2"/>
  <c r="GB112" i="2"/>
  <c r="GB22" i="2"/>
  <c r="CA47" i="2"/>
  <c r="GB107" i="2"/>
  <c r="CA102" i="2"/>
  <c r="GB75" i="2"/>
  <c r="CA52" i="2"/>
  <c r="GB47" i="2"/>
  <c r="CA140" i="2"/>
  <c r="GB83" i="2"/>
  <c r="CA43" i="2"/>
  <c r="GB42" i="2"/>
  <c r="GB141" i="2"/>
  <c r="GB134" i="2"/>
  <c r="GB103" i="2"/>
  <c r="GB77" i="2"/>
  <c r="GB48" i="2"/>
  <c r="GB15" i="2"/>
  <c r="CA40" i="2"/>
  <c r="CA51" i="2"/>
  <c r="CA143" i="2"/>
  <c r="GB105" i="2"/>
  <c r="CA104" i="2"/>
  <c r="GB133" i="2"/>
  <c r="CA139" i="2"/>
  <c r="GB27" i="2"/>
  <c r="CA48" i="2"/>
  <c r="GB130" i="2"/>
  <c r="CA133" i="2"/>
  <c r="GB44" i="2"/>
  <c r="CA134" i="2"/>
  <c r="GB137" i="2"/>
  <c r="CA111" i="2"/>
  <c r="GB16" i="2"/>
  <c r="CA100" i="2"/>
  <c r="GB139" i="2"/>
  <c r="GB108" i="2"/>
  <c r="GB100" i="2"/>
  <c r="GB70" i="2"/>
  <c r="GB46" i="2"/>
  <c r="GB17" i="2"/>
  <c r="CA105" i="2"/>
  <c r="CA76" i="2"/>
  <c r="CA41" i="2"/>
  <c r="CA132" i="2"/>
  <c r="GB72" i="2"/>
  <c r="GB23" i="2"/>
  <c r="CA75" i="2"/>
  <c r="CA85" i="2" s="1"/>
  <c r="CA81" i="2"/>
  <c r="GB74" i="2"/>
  <c r="CA50" i="2"/>
  <c r="GB41" i="2"/>
  <c r="CA72" i="2"/>
  <c r="GB104" i="2"/>
  <c r="CA79" i="2"/>
  <c r="GB79" i="2"/>
  <c r="CA110" i="2"/>
  <c r="CA78" i="2"/>
  <c r="GB76" i="2"/>
  <c r="CA138" i="2"/>
  <c r="GB142" i="2"/>
  <c r="GB109" i="2"/>
  <c r="GB78" i="2"/>
  <c r="GB71" i="2"/>
  <c r="GB45" i="2"/>
  <c r="GB20" i="2"/>
  <c r="CA45" i="2"/>
  <c r="CA44" i="2"/>
  <c r="GB40" i="2"/>
  <c r="GB80" i="2"/>
  <c r="CA77" i="2"/>
  <c r="GB49" i="2"/>
  <c r="GB19" i="2"/>
  <c r="GB110" i="2"/>
  <c r="CA135" i="2"/>
  <c r="GB51" i="2"/>
  <c r="CA107" i="2"/>
  <c r="GB106" i="2"/>
  <c r="CA49" i="2"/>
  <c r="CB73" i="2"/>
  <c r="GC136" i="2"/>
  <c r="GC113" i="2"/>
  <c r="GC74" i="2"/>
  <c r="GC49" i="2"/>
  <c r="GC16" i="2"/>
  <c r="CB102" i="2"/>
  <c r="CB134" i="2"/>
  <c r="CB45" i="2"/>
  <c r="CB101" i="2"/>
  <c r="CB115" i="2" s="1"/>
  <c r="CB41" i="2"/>
  <c r="CB141" i="2"/>
  <c r="GC143" i="2"/>
  <c r="GC46" i="2"/>
  <c r="CB100" i="2"/>
  <c r="CB75" i="2"/>
  <c r="GC109" i="2"/>
  <c r="GC19" i="2"/>
  <c r="CB105" i="2"/>
  <c r="CB78" i="2"/>
  <c r="GC79" i="2"/>
  <c r="CB136" i="2"/>
  <c r="GC133" i="2"/>
  <c r="CB42" i="2"/>
  <c r="GC52" i="2"/>
  <c r="CB52" i="2"/>
  <c r="CB130" i="2"/>
  <c r="GC105" i="2"/>
  <c r="GC26" i="2"/>
  <c r="GC51" i="2"/>
  <c r="CB44" i="2"/>
  <c r="GC141" i="2"/>
  <c r="GC130" i="2"/>
  <c r="GC100" i="2"/>
  <c r="GC77" i="2"/>
  <c r="GC50" i="2"/>
  <c r="GC21" i="2"/>
  <c r="CB108" i="2"/>
  <c r="CB110" i="2"/>
  <c r="CB72" i="2"/>
  <c r="CB139" i="2"/>
  <c r="CB81" i="2"/>
  <c r="CB76" i="2"/>
  <c r="CB137" i="2"/>
  <c r="GC111" i="2"/>
  <c r="GC71" i="2"/>
  <c r="GC15" i="2"/>
  <c r="CB107" i="2"/>
  <c r="GC137" i="2"/>
  <c r="GC39" i="2"/>
  <c r="CB40" i="2"/>
  <c r="CB138" i="2"/>
  <c r="GC110" i="2"/>
  <c r="CB132" i="2"/>
  <c r="GC101" i="2"/>
  <c r="CB48" i="2"/>
  <c r="GC131" i="2"/>
  <c r="GC24" i="2"/>
  <c r="GC135" i="2"/>
  <c r="CB50" i="2"/>
  <c r="GC73" i="2"/>
  <c r="GC14" i="2"/>
  <c r="CB106" i="2"/>
  <c r="GC142" i="2"/>
  <c r="GC132" i="2"/>
  <c r="GC104" i="2"/>
  <c r="GC72" i="2"/>
  <c r="GC43" i="2"/>
  <c r="GC18" i="2"/>
  <c r="CB79" i="2"/>
  <c r="CB49" i="2"/>
  <c r="GC103" i="2"/>
  <c r="CB113" i="2"/>
  <c r="CB112" i="2"/>
  <c r="GC102" i="2"/>
  <c r="GC80" i="2"/>
  <c r="CB71" i="2"/>
  <c r="CB51" i="2"/>
  <c r="CB104" i="2"/>
  <c r="CB47" i="2"/>
  <c r="GC134" i="2"/>
  <c r="GC22" i="2"/>
  <c r="CB82" i="2"/>
  <c r="GC83" i="2"/>
  <c r="GC25" i="2"/>
  <c r="CB131" i="2"/>
  <c r="GC17" i="2"/>
  <c r="GC140" i="2"/>
  <c r="GC112" i="2"/>
  <c r="GC81" i="2"/>
  <c r="GC75" i="2"/>
  <c r="GC42" i="2"/>
  <c r="GC23" i="2"/>
  <c r="CB111" i="2"/>
  <c r="GC40" i="2"/>
  <c r="CB83" i="2"/>
  <c r="GC48" i="2"/>
  <c r="CB77" i="2"/>
  <c r="GC78" i="2"/>
  <c r="GC44" i="2"/>
  <c r="CB43" i="2"/>
  <c r="GC47" i="2"/>
  <c r="CB143" i="2"/>
  <c r="GC138" i="2"/>
  <c r="CB74" i="2"/>
  <c r="GC139" i="2"/>
  <c r="GC107" i="2"/>
  <c r="GC82" i="2"/>
  <c r="GC70" i="2"/>
  <c r="GC45" i="2"/>
  <c r="GC20" i="2"/>
  <c r="CB142" i="2"/>
  <c r="CB80" i="2"/>
  <c r="CB70" i="2"/>
  <c r="CB85" i="2" s="1"/>
  <c r="CB135" i="2"/>
  <c r="CB39" i="2"/>
  <c r="GC27" i="2"/>
  <c r="CB140" i="2"/>
  <c r="GC41" i="2"/>
  <c r="CB133" i="2"/>
  <c r="GC106" i="2"/>
  <c r="CB103" i="2"/>
  <c r="GC76" i="2"/>
  <c r="CB46" i="2"/>
  <c r="GC108" i="2"/>
  <c r="CB109" i="2"/>
  <c r="CC71" i="2"/>
  <c r="GD130" i="2"/>
  <c r="GD108" i="2"/>
  <c r="GD75" i="2"/>
  <c r="GD50" i="2"/>
  <c r="GD19" i="2"/>
  <c r="CC130" i="2"/>
  <c r="CC40" i="2"/>
  <c r="CC143" i="2"/>
  <c r="CC139" i="2"/>
  <c r="CC131" i="2"/>
  <c r="CC100" i="2"/>
  <c r="CC115" i="2" s="1"/>
  <c r="CC112" i="2"/>
  <c r="CC76" i="2"/>
  <c r="GD135" i="2"/>
  <c r="GD45" i="2"/>
  <c r="CC106" i="2"/>
  <c r="CC45" i="2"/>
  <c r="GD100" i="2"/>
  <c r="GD40" i="2"/>
  <c r="CC52" i="2"/>
  <c r="CC102" i="2"/>
  <c r="GD73" i="2"/>
  <c r="GD23" i="2"/>
  <c r="CC77" i="2"/>
  <c r="GD43" i="2"/>
  <c r="CC135" i="2"/>
  <c r="GD51" i="2"/>
  <c r="GD25" i="2"/>
  <c r="CC48" i="2"/>
  <c r="GD102" i="2"/>
  <c r="GD22" i="2"/>
  <c r="GD136" i="2"/>
  <c r="GD24" i="2"/>
  <c r="GD105" i="2"/>
  <c r="GD14" i="2"/>
  <c r="GD139" i="2"/>
  <c r="GD133" i="2"/>
  <c r="GD104" i="2"/>
  <c r="GD78" i="2"/>
  <c r="GD48" i="2"/>
  <c r="GD16" i="2"/>
  <c r="CC50" i="2"/>
  <c r="CC111" i="2"/>
  <c r="CC80" i="2"/>
  <c r="CC137" i="2"/>
  <c r="GD109" i="2"/>
  <c r="GD18" i="2"/>
  <c r="CC70" i="2"/>
  <c r="GD143" i="2"/>
  <c r="GD80" i="2"/>
  <c r="CC103" i="2"/>
  <c r="GD79" i="2"/>
  <c r="GD44" i="2"/>
  <c r="CC75" i="2"/>
  <c r="GD26" i="2"/>
  <c r="CC82" i="2"/>
  <c r="GD42" i="2"/>
  <c r="CC74" i="2"/>
  <c r="CC85" i="2" s="1"/>
  <c r="GD134" i="2"/>
  <c r="CC72" i="2"/>
  <c r="CC133" i="2"/>
  <c r="GD77" i="2"/>
  <c r="CC101" i="2"/>
  <c r="GD141" i="2"/>
  <c r="GD137" i="2"/>
  <c r="GD101" i="2"/>
  <c r="GD72" i="2"/>
  <c r="GD46" i="2"/>
  <c r="GD21" i="2"/>
  <c r="CC108" i="2"/>
  <c r="CC107" i="2"/>
  <c r="GD103" i="2"/>
  <c r="CC132" i="2"/>
  <c r="GD112" i="2"/>
  <c r="GD17" i="2"/>
  <c r="CC109" i="2"/>
  <c r="GD107" i="2"/>
  <c r="CC42" i="2"/>
  <c r="CC47" i="2"/>
  <c r="CC51" i="2"/>
  <c r="GD142" i="2"/>
  <c r="GD39" i="2"/>
  <c r="CC49" i="2"/>
  <c r="GD74" i="2"/>
  <c r="CC136" i="2"/>
  <c r="GD52" i="2"/>
  <c r="CC142" i="2"/>
  <c r="GD71" i="2"/>
  <c r="CC110" i="2"/>
  <c r="CC39" i="2"/>
  <c r="CC54" i="2" s="1"/>
  <c r="GD138" i="2"/>
  <c r="CC78" i="2"/>
  <c r="CC43" i="2"/>
  <c r="GD111" i="2"/>
  <c r="CC141" i="2"/>
  <c r="GD47" i="2"/>
  <c r="CC83" i="2"/>
  <c r="GD49" i="2"/>
  <c r="CC134" i="2"/>
  <c r="GD132" i="2"/>
  <c r="CC79" i="2"/>
  <c r="GD140" i="2"/>
  <c r="GD110" i="2"/>
  <c r="GD82" i="2"/>
  <c r="GD70" i="2"/>
  <c r="GD41" i="2"/>
  <c r="GD15" i="2"/>
  <c r="CC81" i="2"/>
  <c r="CC138" i="2"/>
  <c r="CC113" i="2"/>
  <c r="CC73" i="2"/>
  <c r="CC44" i="2"/>
  <c r="GD131" i="2"/>
  <c r="GD113" i="2"/>
  <c r="GD81" i="2"/>
  <c r="GD27" i="2"/>
  <c r="CC105" i="2"/>
  <c r="GD76" i="2"/>
  <c r="CC104" i="2"/>
  <c r="GD83" i="2"/>
  <c r="CC140" i="2"/>
  <c r="GD106" i="2"/>
  <c r="CC41" i="2"/>
  <c r="GD20" i="2"/>
  <c r="CC46" i="2"/>
  <c r="CD78" i="2"/>
  <c r="GE131" i="2"/>
  <c r="GE103" i="2"/>
  <c r="GE75" i="2"/>
  <c r="GE43" i="2"/>
  <c r="GE17" i="2"/>
  <c r="CD138" i="2"/>
  <c r="CD108" i="2"/>
  <c r="CD139" i="2"/>
  <c r="CD42" i="2"/>
  <c r="CD136" i="2"/>
  <c r="CD142" i="2"/>
  <c r="CD141" i="2"/>
  <c r="GE109" i="2"/>
  <c r="GE24" i="2"/>
  <c r="CD82" i="2"/>
  <c r="GE141" i="2"/>
  <c r="GE80" i="2"/>
  <c r="GE18" i="2"/>
  <c r="CD46" i="2"/>
  <c r="GE70" i="2"/>
  <c r="CD48" i="2"/>
  <c r="GE113" i="2"/>
  <c r="GE23" i="2"/>
  <c r="CD40" i="2"/>
  <c r="GE108" i="2"/>
  <c r="GE25" i="2"/>
  <c r="GE132" i="2"/>
  <c r="GE21" i="2"/>
  <c r="CD109" i="2"/>
  <c r="GE105" i="2"/>
  <c r="CD112" i="2"/>
  <c r="GE133" i="2"/>
  <c r="GE14" i="2"/>
  <c r="GE139" i="2"/>
  <c r="GE138" i="2"/>
  <c r="GE106" i="2"/>
  <c r="GE78" i="2"/>
  <c r="GE49" i="2"/>
  <c r="GE19" i="2"/>
  <c r="CD135" i="2"/>
  <c r="CD74" i="2"/>
  <c r="CD131" i="2"/>
  <c r="CD80" i="2"/>
  <c r="CD111" i="2"/>
  <c r="GE140" i="2"/>
  <c r="GE71" i="2"/>
  <c r="CD104" i="2"/>
  <c r="CD132" i="2"/>
  <c r="GE100" i="2"/>
  <c r="CD50" i="2"/>
  <c r="CD107" i="2"/>
  <c r="CD45" i="2"/>
  <c r="GE143" i="2"/>
  <c r="CD140" i="2"/>
  <c r="GE76" i="2"/>
  <c r="CD134" i="2"/>
  <c r="GE50" i="2"/>
  <c r="CD103" i="2"/>
  <c r="GE74" i="2"/>
  <c r="CD133" i="2"/>
  <c r="GE52" i="2"/>
  <c r="CD71" i="2"/>
  <c r="GE142" i="2"/>
  <c r="GE130" i="2"/>
  <c r="GE101" i="2"/>
  <c r="GE72" i="2"/>
  <c r="GE48" i="2"/>
  <c r="GE16" i="2"/>
  <c r="CD110" i="2"/>
  <c r="CD101" i="2"/>
  <c r="GE102" i="2"/>
  <c r="CD106" i="2"/>
  <c r="CD102" i="2"/>
  <c r="GE112" i="2"/>
  <c r="GE42" i="2"/>
  <c r="CD137" i="2"/>
  <c r="GE41" i="2"/>
  <c r="CD49" i="2"/>
  <c r="GE81" i="2"/>
  <c r="CD81" i="2"/>
  <c r="GE40" i="2"/>
  <c r="CD41" i="2"/>
  <c r="GE111" i="2"/>
  <c r="CD76" i="2"/>
  <c r="CD100" i="2"/>
  <c r="CD115" i="2" s="1"/>
  <c r="GE15" i="2"/>
  <c r="CD51" i="2"/>
  <c r="GE47" i="2"/>
  <c r="CD72" i="2"/>
  <c r="GE110" i="2"/>
  <c r="CD52" i="2"/>
  <c r="GE45" i="2"/>
  <c r="CD143" i="2"/>
  <c r="GE136" i="2"/>
  <c r="CD73" i="2"/>
  <c r="GE39" i="2"/>
  <c r="GE135" i="2"/>
  <c r="GE22" i="2"/>
  <c r="GE104" i="2"/>
  <c r="CD79" i="2"/>
  <c r="GE137" i="2"/>
  <c r="GE107" i="2"/>
  <c r="GE79" i="2"/>
  <c r="GE73" i="2"/>
  <c r="GE44" i="2"/>
  <c r="GE20" i="2"/>
  <c r="CD47" i="2"/>
  <c r="CD130" i="2"/>
  <c r="CD113" i="2"/>
  <c r="CD44" i="2"/>
  <c r="CD105" i="2"/>
  <c r="GE134" i="2"/>
  <c r="GE82" i="2"/>
  <c r="GE26" i="2"/>
  <c r="CD77" i="2"/>
  <c r="GE27" i="2"/>
  <c r="CD70" i="2"/>
  <c r="GE46" i="2"/>
  <c r="CD43" i="2"/>
  <c r="GE83" i="2"/>
  <c r="CD83" i="2"/>
  <c r="GE51" i="2"/>
  <c r="CD75" i="2"/>
  <c r="GE77" i="2"/>
  <c r="CD39" i="2"/>
  <c r="CD54" i="2" s="1"/>
  <c r="CE71" i="2"/>
  <c r="GF133" i="2"/>
  <c r="GF107" i="2"/>
  <c r="GF75" i="2"/>
  <c r="GF46" i="2"/>
  <c r="GF15" i="2"/>
  <c r="CE42" i="2"/>
  <c r="CE54" i="2" s="1"/>
  <c r="CE109" i="2"/>
  <c r="CE130" i="2"/>
  <c r="CE131" i="2"/>
  <c r="CE75" i="2"/>
  <c r="GF100" i="2"/>
  <c r="GF81" i="2"/>
  <c r="CE52" i="2"/>
  <c r="CE112" i="2"/>
  <c r="GF52" i="2"/>
  <c r="CE50" i="2"/>
  <c r="GF104" i="2"/>
  <c r="GF48" i="2"/>
  <c r="GF22" i="2"/>
  <c r="CE70" i="2"/>
  <c r="GF142" i="2"/>
  <c r="GF130" i="2"/>
  <c r="GF102" i="2"/>
  <c r="GF72" i="2"/>
  <c r="GF44" i="2"/>
  <c r="GF17" i="2"/>
  <c r="CE104" i="2"/>
  <c r="CE101" i="2"/>
  <c r="CE41" i="2"/>
  <c r="CE137" i="2"/>
  <c r="CE142" i="2"/>
  <c r="GF112" i="2"/>
  <c r="GF45" i="2"/>
  <c r="CE103" i="2"/>
  <c r="CE108" i="2"/>
  <c r="GF141" i="2"/>
  <c r="GF110" i="2"/>
  <c r="GF106" i="2"/>
  <c r="GF43" i="2"/>
  <c r="GF24" i="2"/>
  <c r="CE81" i="2"/>
  <c r="CE107" i="2"/>
  <c r="CE48" i="2"/>
  <c r="GF79" i="2"/>
  <c r="CE80" i="2"/>
  <c r="CE110" i="2"/>
  <c r="GF74" i="2"/>
  <c r="CE72" i="2"/>
  <c r="GF103" i="2"/>
  <c r="GF47" i="2"/>
  <c r="GF14" i="2"/>
  <c r="CE78" i="2"/>
  <c r="GF143" i="2"/>
  <c r="GF134" i="2"/>
  <c r="GF101" i="2"/>
  <c r="GF71" i="2"/>
  <c r="GF51" i="2"/>
  <c r="GF19" i="2"/>
  <c r="CE102" i="2"/>
  <c r="CE132" i="2"/>
  <c r="CE74" i="2"/>
  <c r="CE133" i="2"/>
  <c r="CE106" i="2"/>
  <c r="GF135" i="2"/>
  <c r="GF16" i="2"/>
  <c r="CE139" i="2"/>
  <c r="GF76" i="2"/>
  <c r="CE140" i="2"/>
  <c r="CE45" i="2"/>
  <c r="GF138" i="2"/>
  <c r="GF49" i="2"/>
  <c r="GF26" i="2"/>
  <c r="CE100" i="2"/>
  <c r="GF105" i="2"/>
  <c r="GF42" i="2"/>
  <c r="GF25" i="2"/>
  <c r="CE143" i="2"/>
  <c r="GF77" i="2"/>
  <c r="CE141" i="2"/>
  <c r="CE82" i="2"/>
  <c r="GF136" i="2"/>
  <c r="GF113" i="2"/>
  <c r="GF82" i="2"/>
  <c r="GF73" i="2"/>
  <c r="GF40" i="2"/>
  <c r="GF20" i="2"/>
  <c r="CE76" i="2"/>
  <c r="CE85" i="2" s="1"/>
  <c r="CE138" i="2"/>
  <c r="CE51" i="2"/>
  <c r="CE47" i="2"/>
  <c r="CE49" i="2"/>
  <c r="GF111" i="2"/>
  <c r="GF27" i="2"/>
  <c r="GF41" i="2"/>
  <c r="CE111" i="2"/>
  <c r="CE135" i="2"/>
  <c r="GF140" i="2"/>
  <c r="CE113" i="2"/>
  <c r="GF132" i="2"/>
  <c r="GF108" i="2"/>
  <c r="GF80" i="2"/>
  <c r="GF70" i="2"/>
  <c r="GF50" i="2"/>
  <c r="GF23" i="2"/>
  <c r="CE40" i="2"/>
  <c r="CE43" i="2"/>
  <c r="CE136" i="2"/>
  <c r="CE83" i="2"/>
  <c r="CE79" i="2"/>
  <c r="GF137" i="2"/>
  <c r="GF83" i="2"/>
  <c r="GF21" i="2"/>
  <c r="CE46" i="2"/>
  <c r="CE134" i="2"/>
  <c r="CE73" i="2"/>
  <c r="GF109" i="2"/>
  <c r="GF39" i="2"/>
  <c r="CE105" i="2"/>
  <c r="CE115" i="2" s="1"/>
  <c r="GF78" i="2"/>
  <c r="CE44" i="2"/>
  <c r="GF139" i="2"/>
  <c r="CE39" i="2"/>
  <c r="GF131" i="2"/>
  <c r="GF18" i="2"/>
  <c r="CE77" i="2"/>
  <c r="CF76" i="2"/>
  <c r="GG130" i="2"/>
  <c r="GG112" i="2"/>
  <c r="GG82" i="2"/>
  <c r="GG47" i="2"/>
  <c r="GG15" i="2"/>
  <c r="CF137" i="2"/>
  <c r="CF82" i="2"/>
  <c r="CF70" i="2"/>
  <c r="CF85" i="2" s="1"/>
  <c r="CF83" i="2"/>
  <c r="GG140" i="2"/>
  <c r="GG105" i="2"/>
  <c r="GG76" i="2"/>
  <c r="GG17" i="2"/>
  <c r="CF134" i="2"/>
  <c r="CF112" i="2"/>
  <c r="GG110" i="2"/>
  <c r="GG73" i="2"/>
  <c r="GG22" i="2"/>
  <c r="CF104" i="2"/>
  <c r="CF48" i="2"/>
  <c r="GG142" i="2"/>
  <c r="CF40" i="2"/>
  <c r="GG48" i="2"/>
  <c r="CF143" i="2"/>
  <c r="GG75" i="2"/>
  <c r="CF113" i="2"/>
  <c r="GG72" i="2"/>
  <c r="CF106" i="2"/>
  <c r="CF44" i="2"/>
  <c r="GG137" i="2"/>
  <c r="GG133" i="2"/>
  <c r="GG101" i="2"/>
  <c r="GG81" i="2"/>
  <c r="GG45" i="2"/>
  <c r="GG20" i="2"/>
  <c r="CF111" i="2"/>
  <c r="CF101" i="2"/>
  <c r="CF78" i="2"/>
  <c r="CF133" i="2"/>
  <c r="CF71" i="2"/>
  <c r="GG131" i="2"/>
  <c r="GG51" i="2"/>
  <c r="CF139" i="2"/>
  <c r="CF138" i="2"/>
  <c r="CF142" i="2"/>
  <c r="GG138" i="2"/>
  <c r="GG104" i="2"/>
  <c r="GG50" i="2"/>
  <c r="CF105" i="2"/>
  <c r="CF115" i="2" s="1"/>
  <c r="CF109" i="2"/>
  <c r="CF132" i="2"/>
  <c r="CF110" i="2"/>
  <c r="GG109" i="2"/>
  <c r="GG42" i="2"/>
  <c r="CF50" i="2"/>
  <c r="GG132" i="2"/>
  <c r="CF81" i="2"/>
  <c r="GG139" i="2"/>
  <c r="GG113" i="2"/>
  <c r="GG100" i="2"/>
  <c r="GG70" i="2"/>
  <c r="GG41" i="2"/>
  <c r="GG16" i="2"/>
  <c r="CF49" i="2"/>
  <c r="CF77" i="2"/>
  <c r="CF102" i="2"/>
  <c r="CF39" i="2"/>
  <c r="CF108" i="2"/>
  <c r="GG136" i="2"/>
  <c r="GG71" i="2"/>
  <c r="GG39" i="2"/>
  <c r="CF47" i="2"/>
  <c r="CF73" i="2"/>
  <c r="CF136" i="2"/>
  <c r="GG143" i="2"/>
  <c r="GG83" i="2"/>
  <c r="GG27" i="2"/>
  <c r="GG18" i="2"/>
  <c r="CF46" i="2"/>
  <c r="CF79" i="2"/>
  <c r="GG79" i="2"/>
  <c r="GG52" i="2"/>
  <c r="GG23" i="2"/>
  <c r="CF107" i="2"/>
  <c r="GG78" i="2"/>
  <c r="GG26" i="2"/>
  <c r="CF100" i="2"/>
  <c r="GG135" i="2"/>
  <c r="GG46" i="2"/>
  <c r="GG25" i="2"/>
  <c r="CF41" i="2"/>
  <c r="GG134" i="2"/>
  <c r="GG49" i="2"/>
  <c r="GG14" i="2"/>
  <c r="CF74" i="2"/>
  <c r="GG141" i="2"/>
  <c r="GG108" i="2"/>
  <c r="GG77" i="2"/>
  <c r="GG74" i="2"/>
  <c r="GG44" i="2"/>
  <c r="GG19" i="2"/>
  <c r="CF103" i="2"/>
  <c r="CF140" i="2"/>
  <c r="CF45" i="2"/>
  <c r="CF54" i="2" s="1"/>
  <c r="CF72" i="2"/>
  <c r="CF52" i="2"/>
  <c r="GG111" i="2"/>
  <c r="GG80" i="2"/>
  <c r="GG24" i="2"/>
  <c r="CF130" i="2"/>
  <c r="CF42" i="2"/>
  <c r="GG103" i="2"/>
  <c r="GG43" i="2"/>
  <c r="CF141" i="2"/>
  <c r="CF135" i="2"/>
  <c r="CF80" i="2"/>
  <c r="GG106" i="2"/>
  <c r="GG40" i="2"/>
  <c r="CF43" i="2"/>
  <c r="GG107" i="2"/>
  <c r="CF131" i="2"/>
  <c r="CF75" i="2"/>
  <c r="GG102" i="2"/>
  <c r="GG21" i="2"/>
  <c r="CF51" i="2"/>
  <c r="CG72" i="2"/>
  <c r="GH130" i="2"/>
  <c r="GH101" i="2"/>
  <c r="GH72" i="2"/>
  <c r="GH48" i="2"/>
  <c r="GH18" i="2"/>
  <c r="CG139" i="2"/>
  <c r="CG82" i="2"/>
  <c r="CG133" i="2"/>
  <c r="CG78" i="2"/>
  <c r="GH143" i="2"/>
  <c r="GH136" i="2"/>
  <c r="GH107" i="2"/>
  <c r="GH76" i="2"/>
  <c r="GH52" i="2"/>
  <c r="GH20" i="2"/>
  <c r="CG135" i="2"/>
  <c r="CG70" i="2"/>
  <c r="CG143" i="2"/>
  <c r="CG112" i="2"/>
  <c r="GH110" i="2"/>
  <c r="GH73" i="2"/>
  <c r="GH17" i="2"/>
  <c r="CG77" i="2"/>
  <c r="CG134" i="2"/>
  <c r="CG109" i="2"/>
  <c r="GH111" i="2"/>
  <c r="GH19" i="2"/>
  <c r="CG51" i="2"/>
  <c r="CG45" i="2"/>
  <c r="GH109" i="2"/>
  <c r="CG138" i="2"/>
  <c r="GH133" i="2"/>
  <c r="GH23" i="2"/>
  <c r="GH77" i="2"/>
  <c r="CG39" i="2"/>
  <c r="CG54" i="2" s="1"/>
  <c r="GH46" i="2"/>
  <c r="CG41" i="2"/>
  <c r="GH132" i="2"/>
  <c r="CG100" i="2"/>
  <c r="GH140" i="2"/>
  <c r="GH131" i="2"/>
  <c r="GH103" i="2"/>
  <c r="GH79" i="2"/>
  <c r="GH45" i="2"/>
  <c r="GH15" i="2"/>
  <c r="CG136" i="2"/>
  <c r="CG103" i="2"/>
  <c r="CG76" i="2"/>
  <c r="CG132" i="2"/>
  <c r="CG74" i="2"/>
  <c r="CG140" i="2"/>
  <c r="GH141" i="2"/>
  <c r="GH105" i="2"/>
  <c r="GH44" i="2"/>
  <c r="CG106" i="2"/>
  <c r="CG52" i="2"/>
  <c r="GH137" i="2"/>
  <c r="GH24" i="2"/>
  <c r="CG141" i="2"/>
  <c r="GH78" i="2"/>
  <c r="CG111" i="2"/>
  <c r="GH134" i="2"/>
  <c r="CG83" i="2"/>
  <c r="GH82" i="2"/>
  <c r="CG131" i="2"/>
  <c r="GH75" i="2"/>
  <c r="CG73" i="2"/>
  <c r="CG85" i="2" s="1"/>
  <c r="GH142" i="2"/>
  <c r="GH113" i="2"/>
  <c r="GH102" i="2"/>
  <c r="GH70" i="2"/>
  <c r="GH39" i="2"/>
  <c r="GH25" i="2"/>
  <c r="CG46" i="2"/>
  <c r="CG137" i="2"/>
  <c r="CG104" i="2"/>
  <c r="CG47" i="2"/>
  <c r="CG108" i="2"/>
  <c r="CG48" i="2"/>
  <c r="GH139" i="2"/>
  <c r="GH83" i="2"/>
  <c r="GH71" i="2"/>
  <c r="GH41" i="2"/>
  <c r="CG49" i="2"/>
  <c r="CG75" i="2"/>
  <c r="GH81" i="2"/>
  <c r="GH43" i="2"/>
  <c r="CG42" i="2"/>
  <c r="CG142" i="2"/>
  <c r="GH106" i="2"/>
  <c r="GH49" i="2"/>
  <c r="CG101" i="2"/>
  <c r="CG130" i="2"/>
  <c r="GH51" i="2"/>
  <c r="GH26" i="2"/>
  <c r="CG102" i="2"/>
  <c r="GH135" i="2"/>
  <c r="GH21" i="2"/>
  <c r="CG50" i="2"/>
  <c r="GH100" i="2"/>
  <c r="GH14" i="2"/>
  <c r="GH138" i="2"/>
  <c r="GH108" i="2"/>
  <c r="GH80" i="2"/>
  <c r="GH74" i="2"/>
  <c r="GH42" i="2"/>
  <c r="GH22" i="2"/>
  <c r="CG44" i="2"/>
  <c r="CG105" i="2"/>
  <c r="CG43" i="2"/>
  <c r="CG80" i="2"/>
  <c r="CG71" i="2"/>
  <c r="GH27" i="2"/>
  <c r="CG81" i="2"/>
  <c r="GH47" i="2"/>
  <c r="CG113" i="2"/>
  <c r="GH112" i="2"/>
  <c r="GH40" i="2"/>
  <c r="GH104" i="2"/>
  <c r="CG107" i="2"/>
  <c r="GH16" i="2"/>
  <c r="CG40" i="2"/>
  <c r="CG110" i="2"/>
  <c r="CG115" i="2" s="1"/>
  <c r="GH50" i="2"/>
  <c r="CG79" i="2"/>
  <c r="CH70" i="2"/>
  <c r="GI134" i="2"/>
  <c r="GI107" i="2"/>
  <c r="GI79" i="2"/>
  <c r="GI52" i="2"/>
  <c r="GI16" i="2"/>
  <c r="CH130" i="2"/>
  <c r="CH108" i="2"/>
  <c r="CH141" i="2"/>
  <c r="CH82" i="2"/>
  <c r="CH81" i="2"/>
  <c r="GI108" i="2"/>
  <c r="GI41" i="2"/>
  <c r="CH51" i="2"/>
  <c r="CH101" i="2"/>
  <c r="GI111" i="2"/>
  <c r="CH139" i="2"/>
  <c r="CH46" i="2"/>
  <c r="CH112" i="2"/>
  <c r="GI100" i="2"/>
  <c r="CH136" i="2"/>
  <c r="GI103" i="2"/>
  <c r="GI48" i="2"/>
  <c r="CH76" i="2"/>
  <c r="GI143" i="2"/>
  <c r="GI139" i="2"/>
  <c r="GI106" i="2"/>
  <c r="GI76" i="2"/>
  <c r="GI47" i="2"/>
  <c r="GI18" i="2"/>
  <c r="CH104" i="2"/>
  <c r="CH49" i="2"/>
  <c r="CH109" i="2"/>
  <c r="CH74" i="2"/>
  <c r="CH72" i="2"/>
  <c r="GI142" i="2"/>
  <c r="CH133" i="2"/>
  <c r="GI83" i="2"/>
  <c r="GI71" i="2"/>
  <c r="GI21" i="2"/>
  <c r="CH107" i="2"/>
  <c r="CH52" i="2"/>
  <c r="GI132" i="2"/>
  <c r="GI40" i="2"/>
  <c r="CH103" i="2"/>
  <c r="CH115" i="2" s="1"/>
  <c r="GI130" i="2"/>
  <c r="GI82" i="2"/>
  <c r="GI26" i="2"/>
  <c r="CH83" i="2"/>
  <c r="CH47" i="2"/>
  <c r="GI101" i="2"/>
  <c r="GI14" i="2"/>
  <c r="CH48" i="2"/>
  <c r="GI136" i="2"/>
  <c r="GI131" i="2"/>
  <c r="GI105" i="2"/>
  <c r="GI70" i="2"/>
  <c r="GI51" i="2"/>
  <c r="GI15" i="2"/>
  <c r="CH102" i="2"/>
  <c r="CH77" i="2"/>
  <c r="CH85" i="2" s="1"/>
  <c r="CH40" i="2"/>
  <c r="CH54" i="2" s="1"/>
  <c r="CH138" i="2"/>
  <c r="CH135" i="2"/>
  <c r="GI104" i="2"/>
  <c r="GI17" i="2"/>
  <c r="CH106" i="2"/>
  <c r="GI137" i="2"/>
  <c r="CH143" i="2"/>
  <c r="GI75" i="2"/>
  <c r="GI23" i="2"/>
  <c r="CH134" i="2"/>
  <c r="GI80" i="2"/>
  <c r="CH78" i="2"/>
  <c r="CH45" i="2"/>
  <c r="GI140" i="2"/>
  <c r="GI113" i="2"/>
  <c r="GI102" i="2"/>
  <c r="GI73" i="2"/>
  <c r="GI49" i="2"/>
  <c r="GI20" i="2"/>
  <c r="CH100" i="2"/>
  <c r="CH50" i="2"/>
  <c r="CH71" i="2"/>
  <c r="CH132" i="2"/>
  <c r="CH110" i="2"/>
  <c r="GI74" i="2"/>
  <c r="CH113" i="2"/>
  <c r="GI44" i="2"/>
  <c r="CH41" i="2"/>
  <c r="GI46" i="2"/>
  <c r="CH142" i="2"/>
  <c r="CH105" i="2"/>
  <c r="GI138" i="2"/>
  <c r="GI19" i="2"/>
  <c r="CH111" i="2"/>
  <c r="GI133" i="2"/>
  <c r="GI109" i="2"/>
  <c r="GI78" i="2"/>
  <c r="GI72" i="2"/>
  <c r="GI39" i="2"/>
  <c r="GI25" i="2"/>
  <c r="CH131" i="2"/>
  <c r="CH44" i="2"/>
  <c r="CH42" i="2"/>
  <c r="CH80" i="2"/>
  <c r="CH43" i="2"/>
  <c r="GI135" i="2"/>
  <c r="GI112" i="2"/>
  <c r="GI81" i="2"/>
  <c r="GI27" i="2"/>
  <c r="GI42" i="2"/>
  <c r="GI22" i="2"/>
  <c r="CH39" i="2"/>
  <c r="CH73" i="2"/>
  <c r="CH75" i="2"/>
  <c r="CH137" i="2"/>
  <c r="CH79" i="2"/>
  <c r="GI141" i="2"/>
  <c r="GI110" i="2"/>
  <c r="GI77" i="2"/>
  <c r="GI50" i="2"/>
  <c r="GI43" i="2"/>
  <c r="GI24" i="2"/>
  <c r="CH140" i="2"/>
  <c r="GI45" i="2"/>
  <c r="CI72" i="2"/>
  <c r="GJ134" i="2"/>
  <c r="GJ106" i="2"/>
  <c r="GJ79" i="2"/>
  <c r="GJ42" i="2"/>
  <c r="GJ21" i="2"/>
  <c r="CI131" i="2"/>
  <c r="CI103" i="2"/>
  <c r="CI115" i="2" s="1"/>
  <c r="CI50" i="2"/>
  <c r="CI140" i="2"/>
  <c r="CI78" i="2"/>
  <c r="GJ102" i="2"/>
  <c r="GJ23" i="2"/>
  <c r="CI49" i="2"/>
  <c r="GJ39" i="2"/>
  <c r="GJ45" i="2"/>
  <c r="CI104" i="2"/>
  <c r="GJ75" i="2"/>
  <c r="CI52" i="2"/>
  <c r="GJ41" i="2"/>
  <c r="CI139" i="2"/>
  <c r="GJ132" i="2"/>
  <c r="CI51" i="2"/>
  <c r="GJ51" i="2"/>
  <c r="GJ14" i="2"/>
  <c r="CI48" i="2"/>
  <c r="GJ138" i="2"/>
  <c r="GJ136" i="2"/>
  <c r="GJ105" i="2"/>
  <c r="GJ73" i="2"/>
  <c r="GJ46" i="2"/>
  <c r="GJ18" i="2"/>
  <c r="CI138" i="2"/>
  <c r="CI81" i="2"/>
  <c r="CI73" i="2"/>
  <c r="CI132" i="2"/>
  <c r="CI74" i="2"/>
  <c r="GJ139" i="2"/>
  <c r="GJ70" i="2"/>
  <c r="GJ40" i="2"/>
  <c r="CI112" i="2"/>
  <c r="CI44" i="2"/>
  <c r="CI142" i="2"/>
  <c r="CI45" i="2"/>
  <c r="GJ27" i="2"/>
  <c r="CI107" i="2"/>
  <c r="GJ44" i="2"/>
  <c r="CI133" i="2"/>
  <c r="GJ104" i="2"/>
  <c r="CI77" i="2"/>
  <c r="GJ50" i="2"/>
  <c r="CI136" i="2"/>
  <c r="GJ130" i="2"/>
  <c r="CI106" i="2"/>
  <c r="GJ141" i="2"/>
  <c r="GJ131" i="2"/>
  <c r="GJ103" i="2"/>
  <c r="GJ76" i="2"/>
  <c r="GJ43" i="2"/>
  <c r="GJ15" i="2"/>
  <c r="CI101" i="2"/>
  <c r="CI39" i="2"/>
  <c r="CI137" i="2"/>
  <c r="CI113" i="2"/>
  <c r="CI141" i="2"/>
  <c r="GJ108" i="2"/>
  <c r="CI108" i="2"/>
  <c r="CI105" i="2"/>
  <c r="GJ72" i="2"/>
  <c r="GJ133" i="2"/>
  <c r="GJ20" i="2"/>
  <c r="CI75" i="2"/>
  <c r="CI85" i="2" s="1"/>
  <c r="GJ110" i="2"/>
  <c r="GJ24" i="2"/>
  <c r="GJ52" i="2"/>
  <c r="CI70" i="2"/>
  <c r="GJ101" i="2"/>
  <c r="CI41" i="2"/>
  <c r="GJ80" i="2"/>
  <c r="GJ140" i="2"/>
  <c r="GJ111" i="2"/>
  <c r="GJ100" i="2"/>
  <c r="GJ74" i="2"/>
  <c r="GJ48" i="2"/>
  <c r="GJ17" i="2"/>
  <c r="CI100" i="2"/>
  <c r="CI82" i="2"/>
  <c r="CI79" i="2"/>
  <c r="CI46" i="2"/>
  <c r="CI109" i="2"/>
  <c r="GJ112" i="2"/>
  <c r="GJ22" i="2"/>
  <c r="CI134" i="2"/>
  <c r="GJ107" i="2"/>
  <c r="CI40" i="2"/>
  <c r="CI54" i="2" s="1"/>
  <c r="GJ135" i="2"/>
  <c r="CI43" i="2"/>
  <c r="GJ142" i="2"/>
  <c r="GJ25" i="2"/>
  <c r="GJ16" i="2"/>
  <c r="GJ143" i="2"/>
  <c r="GJ109" i="2"/>
  <c r="GJ78" i="2"/>
  <c r="GJ71" i="2"/>
  <c r="GJ47" i="2"/>
  <c r="GJ19" i="2"/>
  <c r="CI102" i="2"/>
  <c r="CI110" i="2"/>
  <c r="CI135" i="2"/>
  <c r="CI80" i="2"/>
  <c r="CI47" i="2"/>
  <c r="GJ137" i="2"/>
  <c r="GJ81" i="2"/>
  <c r="CI42" i="2"/>
  <c r="CI71" i="2"/>
  <c r="GJ77" i="2"/>
  <c r="CI143" i="2"/>
  <c r="GJ49" i="2"/>
  <c r="CI130" i="2"/>
  <c r="GJ83" i="2"/>
  <c r="CI111" i="2"/>
  <c r="GJ82" i="2"/>
  <c r="GJ26" i="2"/>
  <c r="CI83" i="2"/>
  <c r="GJ113" i="2"/>
  <c r="CI76" i="2"/>
  <c r="CJ77" i="2"/>
  <c r="GK130" i="2"/>
  <c r="GK103" i="2"/>
  <c r="GK73" i="2"/>
  <c r="GK45" i="2"/>
  <c r="GK16" i="2"/>
  <c r="CJ140" i="2"/>
  <c r="CJ81" i="2"/>
  <c r="CJ141" i="2"/>
  <c r="CJ41" i="2"/>
  <c r="CJ102" i="2"/>
  <c r="CJ134" i="2"/>
  <c r="GK109" i="2"/>
  <c r="GK44" i="2"/>
  <c r="CJ103" i="2"/>
  <c r="CJ108" i="2"/>
  <c r="CJ51" i="2"/>
  <c r="GK139" i="2"/>
  <c r="GK20" i="2"/>
  <c r="CJ42" i="2"/>
  <c r="GK108" i="2"/>
  <c r="GK24" i="2"/>
  <c r="GK26" i="2"/>
  <c r="GK77" i="2"/>
  <c r="CJ138" i="2"/>
  <c r="GK141" i="2"/>
  <c r="GK132" i="2"/>
  <c r="GK104" i="2"/>
  <c r="GK76" i="2"/>
  <c r="GK43" i="2"/>
  <c r="GK18" i="2"/>
  <c r="CJ113" i="2"/>
  <c r="CJ132" i="2"/>
  <c r="CJ107" i="2"/>
  <c r="CJ115" i="2" s="1"/>
  <c r="CJ47" i="2"/>
  <c r="CJ44" i="2"/>
  <c r="GK138" i="2"/>
  <c r="GK72" i="2"/>
  <c r="CJ48" i="2"/>
  <c r="CJ79" i="2"/>
  <c r="CJ40" i="2"/>
  <c r="CJ54" i="2" s="1"/>
  <c r="GK110" i="2"/>
  <c r="CJ135" i="2"/>
  <c r="GK78" i="2"/>
  <c r="CJ104" i="2"/>
  <c r="GK131" i="2"/>
  <c r="GK41" i="2"/>
  <c r="CJ80" i="2"/>
  <c r="GK51" i="2"/>
  <c r="GK46" i="2"/>
  <c r="CJ72" i="2"/>
  <c r="GK142" i="2"/>
  <c r="GK133" i="2"/>
  <c r="GK102" i="2"/>
  <c r="GK74" i="2"/>
  <c r="GK50" i="2"/>
  <c r="GK15" i="2"/>
  <c r="CJ111" i="2"/>
  <c r="CJ101" i="2"/>
  <c r="CJ43" i="2"/>
  <c r="CJ110" i="2"/>
  <c r="CJ142" i="2"/>
  <c r="GK71" i="2"/>
  <c r="CJ105" i="2"/>
  <c r="CJ76" i="2"/>
  <c r="CJ52" i="2"/>
  <c r="GK40" i="2"/>
  <c r="CJ82" i="2"/>
  <c r="GK47" i="2"/>
  <c r="CJ112" i="2"/>
  <c r="GK101" i="2"/>
  <c r="GK25" i="2"/>
  <c r="GK113" i="2"/>
  <c r="CJ73" i="2"/>
  <c r="CJ85" i="2" s="1"/>
  <c r="GK106" i="2"/>
  <c r="GK14" i="2"/>
  <c r="CJ136" i="2"/>
  <c r="GK143" i="2"/>
  <c r="GK111" i="2"/>
  <c r="GK100" i="2"/>
  <c r="GK49" i="2"/>
  <c r="GK21" i="2"/>
  <c r="CJ70" i="2"/>
  <c r="GK105" i="2"/>
  <c r="GK23" i="2"/>
  <c r="CJ75" i="2"/>
  <c r="CJ49" i="2"/>
  <c r="CJ50" i="2"/>
  <c r="GK83" i="2"/>
  <c r="CJ74" i="2"/>
  <c r="GK48" i="2"/>
  <c r="CJ78" i="2"/>
  <c r="GK80" i="2"/>
  <c r="CJ133" i="2"/>
  <c r="CJ39" i="2"/>
  <c r="GK79" i="2"/>
  <c r="CJ83" i="2"/>
  <c r="GK134" i="2"/>
  <c r="GK112" i="2"/>
  <c r="GK81" i="2"/>
  <c r="GK75" i="2"/>
  <c r="GK39" i="2"/>
  <c r="GK19" i="2"/>
  <c r="CJ46" i="2"/>
  <c r="CJ130" i="2"/>
  <c r="CJ131" i="2"/>
  <c r="CJ71" i="2"/>
  <c r="CJ100" i="2"/>
  <c r="GK135" i="2"/>
  <c r="GK107" i="2"/>
  <c r="GK82" i="2"/>
  <c r="GK70" i="2"/>
  <c r="GK42" i="2"/>
  <c r="GK22" i="2"/>
  <c r="CJ106" i="2"/>
  <c r="GK27" i="2"/>
  <c r="CJ137" i="2"/>
  <c r="GK136" i="2"/>
  <c r="CJ143" i="2"/>
  <c r="GK52" i="2"/>
  <c r="CJ109" i="2"/>
  <c r="GK137" i="2"/>
  <c r="CJ45" i="2"/>
  <c r="GK140" i="2"/>
  <c r="GK17" i="2"/>
  <c r="CJ139" i="2"/>
  <c r="CK72" i="2"/>
  <c r="GL132" i="2"/>
  <c r="GL105" i="2"/>
  <c r="GL74" i="2"/>
  <c r="GL49" i="2"/>
  <c r="GL20" i="2"/>
  <c r="GL14" i="2"/>
  <c r="CK107" i="2"/>
  <c r="CK77" i="2"/>
  <c r="CK108" i="2"/>
  <c r="CK102" i="2"/>
  <c r="GL137" i="2"/>
  <c r="CK104" i="2"/>
  <c r="GL72" i="2"/>
  <c r="CK47" i="2"/>
  <c r="CK111" i="2"/>
  <c r="GL27" i="2"/>
  <c r="CK82" i="2"/>
  <c r="GL80" i="2"/>
  <c r="CK73" i="2"/>
  <c r="CK85" i="2" s="1"/>
  <c r="GL138" i="2"/>
  <c r="GL26" i="2"/>
  <c r="GL83" i="2"/>
  <c r="GL130" i="2"/>
  <c r="GL103" i="2"/>
  <c r="GL77" i="2"/>
  <c r="GL48" i="2"/>
  <c r="GL19" i="2"/>
  <c r="CK138" i="2"/>
  <c r="CK137" i="2"/>
  <c r="CK134" i="2"/>
  <c r="CK51" i="2"/>
  <c r="CK103" i="2"/>
  <c r="GL101" i="2"/>
  <c r="GL18" i="2"/>
  <c r="CK139" i="2"/>
  <c r="GL112" i="2"/>
  <c r="GL23" i="2"/>
  <c r="CK49" i="2"/>
  <c r="GL78" i="2"/>
  <c r="CK113" i="2"/>
  <c r="GL102" i="2"/>
  <c r="CK136" i="2"/>
  <c r="GL47" i="2"/>
  <c r="CK80" i="2"/>
  <c r="GL133" i="2"/>
  <c r="CK71" i="2"/>
  <c r="GL139" i="2"/>
  <c r="GL142" i="2"/>
  <c r="GL111" i="2"/>
  <c r="GL81" i="2"/>
  <c r="GL42" i="2"/>
  <c r="GL16" i="2"/>
  <c r="CK46" i="2"/>
  <c r="CK40" i="2"/>
  <c r="CK112" i="2"/>
  <c r="CK45" i="2"/>
  <c r="CK83" i="2"/>
  <c r="GL71" i="2"/>
  <c r="CK106" i="2"/>
  <c r="GL100" i="2"/>
  <c r="CK79" i="2"/>
  <c r="GL134" i="2"/>
  <c r="GL22" i="2"/>
  <c r="CK132" i="2"/>
  <c r="GL44" i="2"/>
  <c r="GL108" i="2"/>
  <c r="CK110" i="2"/>
  <c r="GL106" i="2"/>
  <c r="GL24" i="2"/>
  <c r="CK70" i="2"/>
  <c r="GL140" i="2"/>
  <c r="GL141" i="2"/>
  <c r="GL104" i="2"/>
  <c r="GL73" i="2"/>
  <c r="GL40" i="2"/>
  <c r="GL21" i="2"/>
  <c r="CK39" i="2"/>
  <c r="CK130" i="2"/>
  <c r="CK43" i="2"/>
  <c r="CK143" i="2"/>
  <c r="CK141" i="2"/>
  <c r="GL109" i="2"/>
  <c r="GL43" i="2"/>
  <c r="CK75" i="2"/>
  <c r="CK133" i="2"/>
  <c r="GL135" i="2"/>
  <c r="GL46" i="2"/>
  <c r="CK109" i="2"/>
  <c r="GL39" i="2"/>
  <c r="CK81" i="2"/>
  <c r="GL143" i="2"/>
  <c r="GL25" i="2"/>
  <c r="CK140" i="2"/>
  <c r="GL45" i="2"/>
  <c r="CK74" i="2"/>
  <c r="GL50" i="2"/>
  <c r="GL136" i="2"/>
  <c r="GL107" i="2"/>
  <c r="GL79" i="2"/>
  <c r="GL75" i="2"/>
  <c r="GL41" i="2"/>
  <c r="GL17" i="2"/>
  <c r="CK52" i="2"/>
  <c r="CK100" i="2"/>
  <c r="CK41" i="2"/>
  <c r="CK44" i="2"/>
  <c r="CK101" i="2"/>
  <c r="CK115" i="2" s="1"/>
  <c r="GL131" i="2"/>
  <c r="GL110" i="2"/>
  <c r="GL82" i="2"/>
  <c r="GL70" i="2"/>
  <c r="GL52" i="2"/>
  <c r="GL15" i="2"/>
  <c r="CK142" i="2"/>
  <c r="CK42" i="2"/>
  <c r="CK76" i="2"/>
  <c r="CK78" i="2"/>
  <c r="CK48" i="2"/>
  <c r="GL113" i="2"/>
  <c r="CK131" i="2"/>
  <c r="GL51" i="2"/>
  <c r="CK50" i="2"/>
  <c r="GL76" i="2"/>
  <c r="CK105" i="2"/>
  <c r="CK135" i="2"/>
  <c r="GM139" i="2"/>
  <c r="GM137" i="2"/>
  <c r="GM102" i="2"/>
  <c r="GM72" i="2"/>
  <c r="GM51" i="2"/>
  <c r="GM19" i="2"/>
  <c r="CL101" i="2"/>
  <c r="CL140" i="2"/>
  <c r="CL110" i="2"/>
  <c r="CL106" i="2"/>
  <c r="CL71" i="2"/>
  <c r="GM24" i="2"/>
  <c r="CL40" i="2"/>
  <c r="CL54" i="2" s="1"/>
  <c r="CL134" i="2"/>
  <c r="GM110" i="2"/>
  <c r="GM82" i="2"/>
  <c r="GM45" i="2"/>
  <c r="CL74" i="2"/>
  <c r="CL108" i="2"/>
  <c r="CL51" i="2"/>
  <c r="GM138" i="2"/>
  <c r="GM80" i="2"/>
  <c r="GM42" i="2"/>
  <c r="CL43" i="2"/>
  <c r="CL136" i="2"/>
  <c r="GM108" i="2"/>
  <c r="GM26" i="2"/>
  <c r="CL82" i="2"/>
  <c r="GM105" i="2"/>
  <c r="GM40" i="2"/>
  <c r="CL102" i="2"/>
  <c r="GM74" i="2"/>
  <c r="CL138" i="2"/>
  <c r="GM136" i="2"/>
  <c r="CL103" i="2"/>
  <c r="GM111" i="2"/>
  <c r="GM44" i="2"/>
  <c r="CL142" i="2"/>
  <c r="CL76" i="2"/>
  <c r="GM142" i="2"/>
  <c r="GM130" i="2"/>
  <c r="GM103" i="2"/>
  <c r="GM83" i="2"/>
  <c r="GM43" i="2"/>
  <c r="GM16" i="2"/>
  <c r="CL81" i="2"/>
  <c r="CL105" i="2"/>
  <c r="CL50" i="2"/>
  <c r="CL49" i="2"/>
  <c r="CL143" i="2"/>
  <c r="GM140" i="2"/>
  <c r="GM109" i="2"/>
  <c r="GM101" i="2"/>
  <c r="GM75" i="2"/>
  <c r="GM48" i="2"/>
  <c r="CL52" i="2"/>
  <c r="CL39" i="2"/>
  <c r="CL79" i="2"/>
  <c r="GM25" i="2"/>
  <c r="CL42" i="2"/>
  <c r="GM76" i="2"/>
  <c r="CL78" i="2"/>
  <c r="CL85" i="2" s="1"/>
  <c r="CL111" i="2"/>
  <c r="GM81" i="2"/>
  <c r="CL45" i="2"/>
  <c r="CL46" i="2"/>
  <c r="GM47" i="2"/>
  <c r="CL72" i="2"/>
  <c r="CL44" i="2"/>
  <c r="GM131" i="2"/>
  <c r="GM17" i="2"/>
  <c r="CL83" i="2"/>
  <c r="GM141" i="2"/>
  <c r="GM112" i="2"/>
  <c r="GM100" i="2"/>
  <c r="GM70" i="2"/>
  <c r="GM52" i="2"/>
  <c r="GM21" i="2"/>
  <c r="CL139" i="2"/>
  <c r="CL131" i="2"/>
  <c r="CL70" i="2"/>
  <c r="CL77" i="2"/>
  <c r="CL109" i="2"/>
  <c r="CL73" i="2"/>
  <c r="GM46" i="2"/>
  <c r="GM50" i="2"/>
  <c r="GM20" i="2"/>
  <c r="CL75" i="2"/>
  <c r="GM135" i="2"/>
  <c r="GM23" i="2"/>
  <c r="CL132" i="2"/>
  <c r="GM73" i="2"/>
  <c r="GM15" i="2"/>
  <c r="CL141" i="2"/>
  <c r="CL80" i="2"/>
  <c r="GM71" i="2"/>
  <c r="CL133" i="2"/>
  <c r="CL135" i="2"/>
  <c r="GM143" i="2"/>
  <c r="GM107" i="2"/>
  <c r="GM79" i="2"/>
  <c r="GM77" i="2"/>
  <c r="GM41" i="2"/>
  <c r="GM18" i="2"/>
  <c r="CL113" i="2"/>
  <c r="CL47" i="2"/>
  <c r="CL130" i="2"/>
  <c r="CL100" i="2"/>
  <c r="GM134" i="2"/>
  <c r="GM78" i="2"/>
  <c r="GM22" i="2"/>
  <c r="CL137" i="2"/>
  <c r="GM113" i="2"/>
  <c r="GM27" i="2"/>
  <c r="CL112" i="2"/>
  <c r="CL48" i="2"/>
  <c r="GM132" i="2"/>
  <c r="GM39" i="2"/>
  <c r="CL104" i="2"/>
  <c r="GM133" i="2"/>
  <c r="CL41" i="2"/>
  <c r="GM106" i="2"/>
  <c r="GM49" i="2"/>
  <c r="CL107" i="2"/>
  <c r="GM104" i="2"/>
  <c r="GM14" i="2"/>
  <c r="CM71" i="2"/>
  <c r="GN131" i="2"/>
  <c r="GN104" i="2"/>
  <c r="GN78" i="2"/>
  <c r="GN48" i="2"/>
  <c r="GN15" i="2"/>
  <c r="CM141" i="2"/>
  <c r="CM46" i="2"/>
  <c r="CM111" i="2"/>
  <c r="CM105" i="2"/>
  <c r="CM81" i="2"/>
  <c r="CM83" i="2"/>
  <c r="GN110" i="2"/>
  <c r="GN20" i="2"/>
  <c r="CM107" i="2"/>
  <c r="CM136" i="2"/>
  <c r="GN134" i="2"/>
  <c r="GN22" i="2"/>
  <c r="CM78" i="2"/>
  <c r="GN132" i="2"/>
  <c r="GN79" i="2"/>
  <c r="GN44" i="2"/>
  <c r="CM109" i="2"/>
  <c r="CM39" i="2"/>
  <c r="CM54" i="2" s="1"/>
  <c r="GN140" i="2"/>
  <c r="CM80" i="2"/>
  <c r="CM41" i="2"/>
  <c r="GN105" i="2"/>
  <c r="GN14" i="2"/>
  <c r="CM131" i="2"/>
  <c r="GN142" i="2"/>
  <c r="GN133" i="2"/>
  <c r="GN103" i="2"/>
  <c r="GN75" i="2"/>
  <c r="GN52" i="2"/>
  <c r="GN17" i="2"/>
  <c r="CM104" i="2"/>
  <c r="CM45" i="2"/>
  <c r="CM51" i="2"/>
  <c r="CM73" i="2"/>
  <c r="CM85" i="2" s="1"/>
  <c r="CM140" i="2"/>
  <c r="GN101" i="2"/>
  <c r="GN16" i="2"/>
  <c r="CM130" i="2"/>
  <c r="GN135" i="2"/>
  <c r="GN77" i="2"/>
  <c r="CM101" i="2"/>
  <c r="CM115" i="2" s="1"/>
  <c r="CM106" i="2"/>
  <c r="CM102" i="2"/>
  <c r="CM44" i="2"/>
  <c r="GN83" i="2"/>
  <c r="CM40" i="2"/>
  <c r="GN74" i="2"/>
  <c r="GN18" i="2"/>
  <c r="CM75" i="2"/>
  <c r="GN143" i="2"/>
  <c r="GN130" i="2"/>
  <c r="GN102" i="2"/>
  <c r="GN71" i="2"/>
  <c r="GN42" i="2"/>
  <c r="GN19" i="2"/>
  <c r="CM49" i="2"/>
  <c r="CM48" i="2"/>
  <c r="CM76" i="2"/>
  <c r="CM72" i="2"/>
  <c r="GN40" i="2"/>
  <c r="CM139" i="2"/>
  <c r="CM113" i="2"/>
  <c r="GN100" i="2"/>
  <c r="GN43" i="2"/>
  <c r="CM70" i="2"/>
  <c r="CM135" i="2"/>
  <c r="CM100" i="2"/>
  <c r="GN138" i="2"/>
  <c r="GN45" i="2"/>
  <c r="CM82" i="2"/>
  <c r="GN109" i="2"/>
  <c r="GN39" i="2"/>
  <c r="CM143" i="2"/>
  <c r="GN107" i="2"/>
  <c r="GN47" i="2"/>
  <c r="GN25" i="2"/>
  <c r="CM110" i="2"/>
  <c r="CM108" i="2"/>
  <c r="GN106" i="2"/>
  <c r="GN26" i="2"/>
  <c r="CM132" i="2"/>
  <c r="GN76" i="2"/>
  <c r="CM133" i="2"/>
  <c r="GN137" i="2"/>
  <c r="GN112" i="2"/>
  <c r="GN72" i="2"/>
  <c r="CM103" i="2"/>
  <c r="GN27" i="2"/>
  <c r="CM77" i="2"/>
  <c r="GN49" i="2"/>
  <c r="CM134" i="2"/>
  <c r="GN136" i="2"/>
  <c r="GN139" i="2"/>
  <c r="GN113" i="2"/>
  <c r="GN82" i="2"/>
  <c r="GN70" i="2"/>
  <c r="GN41" i="2"/>
  <c r="GN24" i="2"/>
  <c r="CM42" i="2"/>
  <c r="CM43" i="2"/>
  <c r="CM138" i="2"/>
  <c r="CM112" i="2"/>
  <c r="CM52" i="2"/>
  <c r="GN141" i="2"/>
  <c r="GN108" i="2"/>
  <c r="GN80" i="2"/>
  <c r="GN73" i="2"/>
  <c r="GN46" i="2"/>
  <c r="GN21" i="2"/>
  <c r="CM142" i="2"/>
  <c r="CM50" i="2"/>
  <c r="GN111" i="2"/>
  <c r="GN23" i="2"/>
  <c r="CM74" i="2"/>
  <c r="GN81" i="2"/>
  <c r="CM79" i="2"/>
  <c r="GN51" i="2"/>
  <c r="CM137" i="2"/>
  <c r="GN50" i="2"/>
  <c r="CM47" i="2"/>
  <c r="CN76" i="2"/>
  <c r="GO130" i="2"/>
  <c r="GO105" i="2"/>
  <c r="GO72" i="2"/>
  <c r="GO50" i="2"/>
  <c r="GO15" i="2"/>
  <c r="CN135" i="2"/>
  <c r="CN105" i="2"/>
  <c r="CN79" i="2"/>
  <c r="CN142" i="2"/>
  <c r="CN51" i="2"/>
  <c r="CN110" i="2"/>
  <c r="CN108" i="2"/>
  <c r="GO107" i="2"/>
  <c r="GO22" i="2"/>
  <c r="CN50" i="2"/>
  <c r="CN52" i="2"/>
  <c r="GO142" i="2"/>
  <c r="GO45" i="2"/>
  <c r="CN49" i="2"/>
  <c r="GO71" i="2"/>
  <c r="CN111" i="2"/>
  <c r="GO111" i="2"/>
  <c r="CN138" i="2"/>
  <c r="GO82" i="2"/>
  <c r="CN143" i="2"/>
  <c r="GO81" i="2"/>
  <c r="CN109" i="2"/>
  <c r="GO51" i="2"/>
  <c r="GO23" i="2"/>
  <c r="CN44" i="2"/>
  <c r="GO112" i="2"/>
  <c r="CN82" i="2"/>
  <c r="GO137" i="2"/>
  <c r="GO143" i="2"/>
  <c r="GO104" i="2"/>
  <c r="GO78" i="2"/>
  <c r="GO44" i="2"/>
  <c r="GO20" i="2"/>
  <c r="CN133" i="2"/>
  <c r="CN78" i="2"/>
  <c r="CN40" i="2"/>
  <c r="CN137" i="2"/>
  <c r="CN132" i="2"/>
  <c r="CN45" i="2"/>
  <c r="GO80" i="2"/>
  <c r="CN71" i="2"/>
  <c r="GO43" i="2"/>
  <c r="CN46" i="2"/>
  <c r="GO141" i="2"/>
  <c r="CN39" i="2"/>
  <c r="GO40" i="2"/>
  <c r="GO133" i="2"/>
  <c r="CN140" i="2"/>
  <c r="GO140" i="2"/>
  <c r="GO135" i="2"/>
  <c r="GO102" i="2"/>
  <c r="GO75" i="2"/>
  <c r="GO47" i="2"/>
  <c r="GO17" i="2"/>
  <c r="CN103" i="2"/>
  <c r="CN70" i="2"/>
  <c r="GO74" i="2"/>
  <c r="CN101" i="2"/>
  <c r="CN83" i="2"/>
  <c r="CN42" i="2"/>
  <c r="GO113" i="2"/>
  <c r="GO24" i="2"/>
  <c r="CN77" i="2"/>
  <c r="GO39" i="2"/>
  <c r="CN136" i="2"/>
  <c r="GO83" i="2"/>
  <c r="CN107" i="2"/>
  <c r="GO42" i="2"/>
  <c r="CN134" i="2"/>
  <c r="GO103" i="2"/>
  <c r="CN48" i="2"/>
  <c r="GO106" i="2"/>
  <c r="CN130" i="2"/>
  <c r="GO76" i="2"/>
  <c r="GO14" i="2"/>
  <c r="CN74" i="2"/>
  <c r="GO138" i="2"/>
  <c r="GO101" i="2"/>
  <c r="GO46" i="2"/>
  <c r="CN104" i="2"/>
  <c r="GO77" i="2"/>
  <c r="CN80" i="2"/>
  <c r="GO108" i="2"/>
  <c r="GO25" i="2"/>
  <c r="CN72" i="2"/>
  <c r="GO27" i="2"/>
  <c r="CN102" i="2"/>
  <c r="GO52" i="2"/>
  <c r="CN41" i="2"/>
  <c r="GO48" i="2"/>
  <c r="CN100" i="2"/>
  <c r="CN115" i="2" s="1"/>
  <c r="GO79" i="2"/>
  <c r="CN112" i="2"/>
  <c r="GO49" i="2"/>
  <c r="GO21" i="2"/>
  <c r="CN47" i="2"/>
  <c r="GO139" i="2"/>
  <c r="GO110" i="2"/>
  <c r="GO100" i="2"/>
  <c r="GO70" i="2"/>
  <c r="GO41" i="2"/>
  <c r="GO16" i="2"/>
  <c r="CN106" i="2"/>
  <c r="CN113" i="2"/>
  <c r="CN131" i="2"/>
  <c r="CN141" i="2"/>
  <c r="GO73" i="2"/>
  <c r="CN73" i="2"/>
  <c r="CN85" i="2" s="1"/>
  <c r="GO136" i="2"/>
  <c r="CN43" i="2"/>
  <c r="GO132" i="2"/>
  <c r="GO26" i="2"/>
  <c r="CN81" i="2"/>
  <c r="GO109" i="2"/>
  <c r="GO18" i="2"/>
  <c r="GO134" i="2"/>
  <c r="GO19" i="2"/>
  <c r="CN139" i="2"/>
  <c r="GO131" i="2"/>
  <c r="CN75" i="2"/>
  <c r="CO72" i="2"/>
  <c r="GP134" i="2"/>
  <c r="GP101" i="2"/>
  <c r="GP75" i="2"/>
  <c r="GP50" i="2"/>
  <c r="GP18" i="2"/>
  <c r="CO80" i="2"/>
  <c r="CO101" i="2"/>
  <c r="CO77" i="2"/>
  <c r="CO44" i="2"/>
  <c r="GP17" i="2"/>
  <c r="CO142" i="2"/>
  <c r="GP113" i="2"/>
  <c r="CO102" i="2"/>
  <c r="CO71" i="2"/>
  <c r="GP138" i="2"/>
  <c r="GP22" i="2"/>
  <c r="CO135" i="2"/>
  <c r="CO42" i="2"/>
  <c r="GP106" i="2"/>
  <c r="GP24" i="2"/>
  <c r="GP139" i="2"/>
  <c r="CO79" i="2"/>
  <c r="GP140" i="2"/>
  <c r="GP131" i="2"/>
  <c r="GP100" i="2"/>
  <c r="GP77" i="2"/>
  <c r="GP49" i="2"/>
  <c r="GP15" i="2"/>
  <c r="CO141" i="2"/>
  <c r="CO113" i="2"/>
  <c r="CO75" i="2"/>
  <c r="CO132" i="2"/>
  <c r="CO82" i="2"/>
  <c r="CO74" i="2"/>
  <c r="GP43" i="2"/>
  <c r="CO111" i="2"/>
  <c r="GP80" i="2"/>
  <c r="GP39" i="2"/>
  <c r="CO40" i="2"/>
  <c r="CO108" i="2"/>
  <c r="GP137" i="2"/>
  <c r="GP47" i="2"/>
  <c r="CO51" i="2"/>
  <c r="GP79" i="2"/>
  <c r="CO143" i="2"/>
  <c r="GP78" i="2"/>
  <c r="CO39" i="2"/>
  <c r="CO130" i="2"/>
  <c r="GP16" i="2"/>
  <c r="CO50" i="2"/>
  <c r="GP143" i="2"/>
  <c r="GP132" i="2"/>
  <c r="GP105" i="2"/>
  <c r="GP76" i="2"/>
  <c r="GP48" i="2"/>
  <c r="GP20" i="2"/>
  <c r="CO139" i="2"/>
  <c r="CO109" i="2"/>
  <c r="CO138" i="2"/>
  <c r="CO52" i="2"/>
  <c r="GP74" i="2"/>
  <c r="CO134" i="2"/>
  <c r="CO105" i="2"/>
  <c r="CO83" i="2"/>
  <c r="GP142" i="2"/>
  <c r="GP70" i="2"/>
  <c r="CO81" i="2"/>
  <c r="GP108" i="2"/>
  <c r="GP73" i="2"/>
  <c r="CO100" i="2"/>
  <c r="CO110" i="2"/>
  <c r="CO45" i="2"/>
  <c r="GP82" i="2"/>
  <c r="GP23" i="2"/>
  <c r="CO47" i="2"/>
  <c r="GP135" i="2"/>
  <c r="CO131" i="2"/>
  <c r="GP45" i="2"/>
  <c r="CO137" i="2"/>
  <c r="GP102" i="2"/>
  <c r="CO76" i="2"/>
  <c r="GP141" i="2"/>
  <c r="GP110" i="2"/>
  <c r="GP112" i="2"/>
  <c r="GP46" i="2"/>
  <c r="CO107" i="2"/>
  <c r="GP104" i="2"/>
  <c r="GP25" i="2"/>
  <c r="CO43" i="2"/>
  <c r="CO70" i="2"/>
  <c r="CO85" i="2" s="1"/>
  <c r="GP51" i="2"/>
  <c r="CO73" i="2"/>
  <c r="GP103" i="2"/>
  <c r="CO106" i="2"/>
  <c r="GP72" i="2"/>
  <c r="CO49" i="2"/>
  <c r="GP136" i="2"/>
  <c r="GP111" i="2"/>
  <c r="GP83" i="2"/>
  <c r="GP71" i="2"/>
  <c r="GP44" i="2"/>
  <c r="GP21" i="2"/>
  <c r="CO46" i="2"/>
  <c r="CO140" i="2"/>
  <c r="CO104" i="2"/>
  <c r="CO133" i="2"/>
  <c r="CO48" i="2"/>
  <c r="GP133" i="2"/>
  <c r="GP109" i="2"/>
  <c r="GP81" i="2"/>
  <c r="GP27" i="2"/>
  <c r="GP40" i="2"/>
  <c r="GP19" i="2"/>
  <c r="CO103" i="2"/>
  <c r="CO41" i="2"/>
  <c r="CO54" i="2" s="1"/>
  <c r="CO112" i="2"/>
  <c r="GP107" i="2"/>
  <c r="GP41" i="2"/>
  <c r="CO78" i="2"/>
  <c r="GP42" i="2"/>
  <c r="CO136" i="2"/>
  <c r="GP130" i="2"/>
  <c r="GP26" i="2"/>
  <c r="GP52" i="2"/>
  <c r="GP14" i="2"/>
  <c r="CP73" i="2"/>
  <c r="GQ135" i="2"/>
  <c r="GQ105" i="2"/>
  <c r="GQ80" i="2"/>
  <c r="GQ44" i="2"/>
  <c r="GQ16" i="2"/>
  <c r="CP140" i="2"/>
  <c r="CP101" i="2"/>
  <c r="CP107" i="2"/>
  <c r="CP74" i="2"/>
  <c r="CP83" i="2"/>
  <c r="GQ48" i="2"/>
  <c r="CP103" i="2"/>
  <c r="GQ108" i="2"/>
  <c r="GQ71" i="2"/>
  <c r="GQ17" i="2"/>
  <c r="CP77" i="2"/>
  <c r="CP50" i="2"/>
  <c r="GQ27" i="2"/>
  <c r="CP46" i="2"/>
  <c r="GQ110" i="2"/>
  <c r="GQ23" i="2"/>
  <c r="GQ143" i="2"/>
  <c r="GQ131" i="2"/>
  <c r="GQ106" i="2"/>
  <c r="GQ72" i="2"/>
  <c r="GQ51" i="2"/>
  <c r="GQ18" i="2"/>
  <c r="CP141" i="2"/>
  <c r="CP79" i="2"/>
  <c r="CP85" i="2" s="1"/>
  <c r="CP71" i="2"/>
  <c r="CP142" i="2"/>
  <c r="CP75" i="2"/>
  <c r="CP139" i="2"/>
  <c r="CP39" i="2"/>
  <c r="CP132" i="2"/>
  <c r="GQ136" i="2"/>
  <c r="GQ102" i="2"/>
  <c r="GQ73" i="2"/>
  <c r="CP130" i="2"/>
  <c r="CP137" i="2"/>
  <c r="CP109" i="2"/>
  <c r="GQ81" i="2"/>
  <c r="CP41" i="2"/>
  <c r="GQ79" i="2"/>
  <c r="CP81" i="2"/>
  <c r="GQ137" i="2"/>
  <c r="GQ26" i="2"/>
  <c r="CP136" i="2"/>
  <c r="GQ77" i="2"/>
  <c r="CP108" i="2"/>
  <c r="GQ140" i="2"/>
  <c r="GQ19" i="2"/>
  <c r="CP43" i="2"/>
  <c r="GQ139" i="2"/>
  <c r="GQ132" i="2"/>
  <c r="GQ104" i="2"/>
  <c r="GQ70" i="2"/>
  <c r="GQ49" i="2"/>
  <c r="GQ15" i="2"/>
  <c r="CP106" i="2"/>
  <c r="CP143" i="2"/>
  <c r="GQ113" i="2"/>
  <c r="GQ20" i="2"/>
  <c r="CP70" i="2"/>
  <c r="CP134" i="2"/>
  <c r="GQ138" i="2"/>
  <c r="GQ103" i="2"/>
  <c r="GQ47" i="2"/>
  <c r="CP104" i="2"/>
  <c r="CP113" i="2"/>
  <c r="CP138" i="2"/>
  <c r="GQ75" i="2"/>
  <c r="CP133" i="2"/>
  <c r="GQ141" i="2"/>
  <c r="GQ45" i="2"/>
  <c r="CP112" i="2"/>
  <c r="CP111" i="2"/>
  <c r="GQ100" i="2"/>
  <c r="GQ52" i="2"/>
  <c r="CP110" i="2"/>
  <c r="CP102" i="2"/>
  <c r="GQ133" i="2"/>
  <c r="GQ111" i="2"/>
  <c r="GQ83" i="2"/>
  <c r="GQ76" i="2"/>
  <c r="GQ41" i="2"/>
  <c r="GQ25" i="2"/>
  <c r="CP48" i="2"/>
  <c r="CP49" i="2"/>
  <c r="CP76" i="2"/>
  <c r="CP82" i="2"/>
  <c r="CP100" i="2"/>
  <c r="CP115" i="2" s="1"/>
  <c r="CP44" i="2"/>
  <c r="GQ134" i="2"/>
  <c r="GQ42" i="2"/>
  <c r="CP40" i="2"/>
  <c r="CP80" i="2"/>
  <c r="GQ50" i="2"/>
  <c r="CP135" i="2"/>
  <c r="GQ107" i="2"/>
  <c r="GQ43" i="2"/>
  <c r="CP78" i="2"/>
  <c r="GQ142" i="2"/>
  <c r="GQ109" i="2"/>
  <c r="GQ78" i="2"/>
  <c r="GQ74" i="2"/>
  <c r="GQ39" i="2"/>
  <c r="GQ22" i="2"/>
  <c r="CP42" i="2"/>
  <c r="CP51" i="2"/>
  <c r="CP47" i="2"/>
  <c r="CP72" i="2"/>
  <c r="GQ112" i="2"/>
  <c r="GQ21" i="2"/>
  <c r="CP45" i="2"/>
  <c r="GQ130" i="2"/>
  <c r="GQ40" i="2"/>
  <c r="GQ46" i="2"/>
  <c r="CP131" i="2"/>
  <c r="GQ101" i="2"/>
  <c r="GQ24" i="2"/>
  <c r="CP105" i="2"/>
  <c r="GQ82" i="2"/>
  <c r="GQ14" i="2"/>
  <c r="CP52" i="2"/>
  <c r="CQ74" i="2"/>
  <c r="GR132" i="2"/>
  <c r="GR110" i="2"/>
  <c r="GR73" i="2"/>
  <c r="GR46" i="2"/>
  <c r="CQ107" i="2"/>
  <c r="GR26" i="2"/>
  <c r="CQ45" i="2"/>
  <c r="CQ44" i="2"/>
  <c r="CQ50" i="2"/>
  <c r="CQ83" i="2"/>
  <c r="CQ134" i="2"/>
  <c r="GR111" i="2"/>
  <c r="GR15" i="2"/>
  <c r="CQ48" i="2"/>
  <c r="GR78" i="2"/>
  <c r="GR23" i="2"/>
  <c r="CQ82" i="2"/>
  <c r="GR133" i="2"/>
  <c r="GR20" i="2"/>
  <c r="CQ80" i="2"/>
  <c r="CQ138" i="2"/>
  <c r="GR49" i="2"/>
  <c r="CQ111" i="2"/>
  <c r="GR48" i="2"/>
  <c r="CQ139" i="2"/>
  <c r="CQ70" i="2"/>
  <c r="GR134" i="2"/>
  <c r="GR101" i="2"/>
  <c r="GR80" i="2"/>
  <c r="GR52" i="2"/>
  <c r="CQ105" i="2"/>
  <c r="GR19" i="2"/>
  <c r="CQ110" i="2"/>
  <c r="CQ77" i="2"/>
  <c r="CQ47" i="2"/>
  <c r="CQ76" i="2"/>
  <c r="GR21" i="2"/>
  <c r="CQ108" i="2"/>
  <c r="GR74" i="2"/>
  <c r="CQ79" i="2"/>
  <c r="GR137" i="2"/>
  <c r="GR79" i="2"/>
  <c r="CQ112" i="2"/>
  <c r="CQ78" i="2"/>
  <c r="GR81" i="2"/>
  <c r="GR40" i="2"/>
  <c r="CQ133" i="2"/>
  <c r="GR107" i="2"/>
  <c r="GR27" i="2"/>
  <c r="CQ103" i="2"/>
  <c r="GR82" i="2"/>
  <c r="CQ142" i="2"/>
  <c r="GR138" i="2"/>
  <c r="GR135" i="2"/>
  <c r="GR105" i="2"/>
  <c r="GR72" i="2"/>
  <c r="GR50" i="2"/>
  <c r="GR24" i="2"/>
  <c r="CQ73" i="2"/>
  <c r="CQ100" i="2"/>
  <c r="CQ104" i="2"/>
  <c r="CQ141" i="2"/>
  <c r="GR139" i="2"/>
  <c r="CQ72" i="2"/>
  <c r="GR102" i="2"/>
  <c r="GR83" i="2"/>
  <c r="GR51" i="2"/>
  <c r="CQ51" i="2"/>
  <c r="CQ81" i="2"/>
  <c r="CQ136" i="2"/>
  <c r="CQ40" i="2"/>
  <c r="CQ54" i="2" s="1"/>
  <c r="GR142" i="2"/>
  <c r="GR45" i="2"/>
  <c r="CQ101" i="2"/>
  <c r="GR39" i="2"/>
  <c r="GR104" i="2"/>
  <c r="GR41" i="2"/>
  <c r="CQ131" i="2"/>
  <c r="CQ71" i="2"/>
  <c r="CQ85" i="2" s="1"/>
  <c r="GR141" i="2"/>
  <c r="GR131" i="2"/>
  <c r="GR106" i="2"/>
  <c r="GR70" i="2"/>
  <c r="GR42" i="2"/>
  <c r="GR16" i="2"/>
  <c r="GR14" i="2"/>
  <c r="CQ135" i="2"/>
  <c r="CQ106" i="2"/>
  <c r="CQ39" i="2"/>
  <c r="CQ130" i="2"/>
  <c r="CQ109" i="2"/>
  <c r="CQ43" i="2"/>
  <c r="GR136" i="2"/>
  <c r="CQ41" i="2"/>
  <c r="GR77" i="2"/>
  <c r="GR17" i="2"/>
  <c r="CQ113" i="2"/>
  <c r="GR113" i="2"/>
  <c r="GR43" i="2"/>
  <c r="CQ42" i="2"/>
  <c r="GR140" i="2"/>
  <c r="GR108" i="2"/>
  <c r="GR100" i="2"/>
  <c r="GR71" i="2"/>
  <c r="GR47" i="2"/>
  <c r="GR18" i="2"/>
  <c r="CQ140" i="2"/>
  <c r="CQ46" i="2"/>
  <c r="GR103" i="2"/>
  <c r="CQ49" i="2"/>
  <c r="CQ52" i="2"/>
  <c r="GR109" i="2"/>
  <c r="GR44" i="2"/>
  <c r="CQ102" i="2"/>
  <c r="GR112" i="2"/>
  <c r="GR76" i="2"/>
  <c r="CQ137" i="2"/>
  <c r="CQ143" i="2"/>
  <c r="GR75" i="2"/>
  <c r="GR22" i="2"/>
  <c r="CQ132" i="2"/>
  <c r="GR143" i="2"/>
  <c r="CQ75" i="2"/>
  <c r="GR130" i="2"/>
  <c r="GR25" i="2"/>
  <c r="CR72" i="2"/>
  <c r="GS140" i="2"/>
  <c r="GS112" i="2"/>
  <c r="CR44" i="2"/>
  <c r="CR46" i="2"/>
  <c r="GS75" i="2"/>
  <c r="CR109" i="2"/>
  <c r="CR43" i="2"/>
  <c r="CR39" i="2"/>
  <c r="GS39" i="2"/>
  <c r="GS23" i="2"/>
  <c r="GS113" i="2"/>
  <c r="CR130" i="2"/>
  <c r="GS41" i="2"/>
  <c r="GS105" i="2"/>
  <c r="GS72" i="2"/>
  <c r="GS50" i="2"/>
  <c r="GS141" i="2"/>
  <c r="CR45" i="2"/>
  <c r="CR70" i="2"/>
  <c r="GS111" i="2"/>
  <c r="GS45" i="2"/>
  <c r="GS73" i="2"/>
  <c r="GS43" i="2"/>
  <c r="CR77" i="2"/>
  <c r="GS136" i="2"/>
  <c r="GS107" i="2"/>
  <c r="CR136" i="2"/>
  <c r="CR143" i="2"/>
  <c r="GS80" i="2"/>
  <c r="CR71" i="2"/>
  <c r="CR73" i="2"/>
  <c r="CR80" i="2"/>
  <c r="GS44" i="2"/>
  <c r="GS20" i="2"/>
  <c r="CR100" i="2"/>
  <c r="GS82" i="2"/>
  <c r="GS17" i="2"/>
  <c r="GS142" i="2"/>
  <c r="CR113" i="2"/>
  <c r="GS16" i="2"/>
  <c r="CR50" i="2"/>
  <c r="GS78" i="2"/>
  <c r="GS47" i="2"/>
  <c r="GS134" i="2"/>
  <c r="CR138" i="2"/>
  <c r="GS15" i="2"/>
  <c r="GS102" i="2"/>
  <c r="CR51" i="2"/>
  <c r="CR52" i="2"/>
  <c r="GS135" i="2"/>
  <c r="GS110" i="2"/>
  <c r="CR134" i="2"/>
  <c r="CR101" i="2"/>
  <c r="GS74" i="2"/>
  <c r="CR132" i="2"/>
  <c r="CR139" i="2"/>
  <c r="GS27" i="2"/>
  <c r="GS40" i="2"/>
  <c r="GS22" i="2"/>
  <c r="CR108" i="2"/>
  <c r="CR133" i="2"/>
  <c r="CR106" i="2"/>
  <c r="GS24" i="2"/>
  <c r="GS131" i="2"/>
  <c r="CR135" i="2"/>
  <c r="GS26" i="2"/>
  <c r="CR140" i="2"/>
  <c r="GS51" i="2"/>
  <c r="GS139" i="2"/>
  <c r="CR75" i="2"/>
  <c r="GS143" i="2"/>
  <c r="CR48" i="2"/>
  <c r="CR105" i="2"/>
  <c r="GS138" i="2"/>
  <c r="CR103" i="2"/>
  <c r="GS133" i="2"/>
  <c r="GS108" i="2"/>
  <c r="CR42" i="2"/>
  <c r="CR82" i="2"/>
  <c r="GS76" i="2"/>
  <c r="CR40" i="2"/>
  <c r="CR54" i="2" s="1"/>
  <c r="CR131" i="2"/>
  <c r="GS48" i="2"/>
  <c r="GS42" i="2"/>
  <c r="GS21" i="2"/>
  <c r="GS132" i="2"/>
  <c r="CR142" i="2"/>
  <c r="GS71" i="2"/>
  <c r="GS52" i="2"/>
  <c r="GS25" i="2"/>
  <c r="CR79" i="2"/>
  <c r="CR41" i="2"/>
  <c r="GS130" i="2"/>
  <c r="GS70" i="2"/>
  <c r="GS14" i="2"/>
  <c r="GS77" i="2"/>
  <c r="GS49" i="2"/>
  <c r="GS103" i="2"/>
  <c r="CR112" i="2"/>
  <c r="GS100" i="2"/>
  <c r="CR107" i="2"/>
  <c r="CR111" i="2"/>
  <c r="GS19" i="2"/>
  <c r="CR102" i="2"/>
  <c r="CR115" i="2" s="1"/>
  <c r="GS137" i="2"/>
  <c r="GS101" i="2"/>
  <c r="CR110" i="2"/>
  <c r="CR81" i="2"/>
  <c r="GS79" i="2"/>
  <c r="CR83" i="2"/>
  <c r="CR49" i="2"/>
  <c r="GS46" i="2"/>
  <c r="CR74" i="2"/>
  <c r="CR85" i="2" s="1"/>
  <c r="GS81" i="2"/>
  <c r="GS106" i="2"/>
  <c r="CR78" i="2"/>
  <c r="GS104" i="2"/>
  <c r="CR137" i="2"/>
  <c r="CR76" i="2"/>
  <c r="CR141" i="2"/>
  <c r="GS18" i="2"/>
  <c r="GS83" i="2"/>
  <c r="CR104" i="2"/>
  <c r="GS109" i="2"/>
  <c r="CR47" i="2"/>
  <c r="CS75" i="2"/>
  <c r="CS130" i="2"/>
  <c r="CS82" i="2"/>
  <c r="CS78" i="2"/>
  <c r="CS137" i="2"/>
  <c r="GT143" i="2"/>
  <c r="GT112" i="2"/>
  <c r="GT101" i="2"/>
  <c r="GT73" i="2"/>
  <c r="GT40" i="2"/>
  <c r="GT23" i="2"/>
  <c r="CS138" i="2"/>
  <c r="GT76" i="2"/>
  <c r="GT24" i="2"/>
  <c r="CS71" i="2"/>
  <c r="GT111" i="2"/>
  <c r="CT143" i="2"/>
  <c r="CS51" i="2"/>
  <c r="GT80" i="2"/>
  <c r="CT71" i="2"/>
  <c r="CT85" i="2" s="1"/>
  <c r="CS139" i="2"/>
  <c r="GT49" i="2"/>
  <c r="CS81" i="2"/>
  <c r="GT133" i="2"/>
  <c r="GT21" i="2"/>
  <c r="GT135" i="2"/>
  <c r="GT44" i="2"/>
  <c r="CS50" i="2"/>
  <c r="CS42" i="2"/>
  <c r="CS104" i="2"/>
  <c r="CS112" i="2"/>
  <c r="CS109" i="2"/>
  <c r="GT136" i="2"/>
  <c r="GT107" i="2"/>
  <c r="GT79" i="2"/>
  <c r="GT72" i="2"/>
  <c r="GT42" i="2"/>
  <c r="GT15" i="2"/>
  <c r="CS106" i="2"/>
  <c r="CS101" i="2"/>
  <c r="CS136" i="2"/>
  <c r="GT108" i="2"/>
  <c r="GT45" i="2"/>
  <c r="CS135" i="2"/>
  <c r="GT83" i="2"/>
  <c r="CS133" i="2"/>
  <c r="GT130" i="2"/>
  <c r="GT20" i="2"/>
  <c r="CS45" i="2"/>
  <c r="CS70" i="2"/>
  <c r="GT19" i="2"/>
  <c r="CS142" i="2"/>
  <c r="GT140" i="2"/>
  <c r="CT73" i="2"/>
  <c r="CS74" i="2"/>
  <c r="GT141" i="2"/>
  <c r="GT46" i="2"/>
  <c r="CS110" i="2"/>
  <c r="GT109" i="2"/>
  <c r="GT18" i="2"/>
  <c r="CS76" i="2"/>
  <c r="CS143" i="2"/>
  <c r="CS140" i="2"/>
  <c r="CS43" i="2"/>
  <c r="CS39" i="2"/>
  <c r="GT131" i="2"/>
  <c r="GT110" i="2"/>
  <c r="GT82" i="2"/>
  <c r="GT70" i="2"/>
  <c r="GT43" i="2"/>
  <c r="GT17" i="2"/>
  <c r="CT112" i="2"/>
  <c r="CS108" i="2"/>
  <c r="CS141" i="2"/>
  <c r="GT106" i="2"/>
  <c r="CS100" i="2"/>
  <c r="GT75" i="2"/>
  <c r="GT139" i="2"/>
  <c r="GT74" i="2"/>
  <c r="CT75" i="2"/>
  <c r="CS49" i="2"/>
  <c r="CT70" i="2"/>
  <c r="CS134" i="2"/>
  <c r="CS102" i="2"/>
  <c r="CS105" i="2"/>
  <c r="CS132" i="2"/>
  <c r="CS79" i="2"/>
  <c r="GT137" i="2"/>
  <c r="GT113" i="2"/>
  <c r="GT81" i="2"/>
  <c r="GT27" i="2"/>
  <c r="GT41" i="2"/>
  <c r="GT26" i="2"/>
  <c r="CT107" i="2"/>
  <c r="CS47" i="2"/>
  <c r="GT138" i="2"/>
  <c r="GT51" i="2"/>
  <c r="CT109" i="2"/>
  <c r="CS44" i="2"/>
  <c r="GT142" i="2"/>
  <c r="GT25" i="2"/>
  <c r="CS83" i="2"/>
  <c r="GT48" i="2"/>
  <c r="CS48" i="2"/>
  <c r="GT134" i="2"/>
  <c r="GT52" i="2"/>
  <c r="CS41" i="2"/>
  <c r="CS54" i="2" s="1"/>
  <c r="GT16" i="2"/>
  <c r="CS111" i="2"/>
  <c r="GT103" i="2"/>
  <c r="CS113" i="2"/>
  <c r="GT100" i="2"/>
  <c r="CS80" i="2"/>
  <c r="CS40" i="2"/>
  <c r="CS72" i="2"/>
  <c r="CS107" i="2"/>
  <c r="GT132" i="2"/>
  <c r="GT102" i="2"/>
  <c r="GT78" i="2"/>
  <c r="GT47" i="2"/>
  <c r="GT39" i="2"/>
  <c r="GT22" i="2"/>
  <c r="CT111" i="2"/>
  <c r="CS52" i="2"/>
  <c r="GT50" i="2"/>
  <c r="CS77" i="2"/>
  <c r="GT14" i="2"/>
  <c r="CS73" i="2"/>
  <c r="GT104" i="2"/>
  <c r="CS103" i="2"/>
  <c r="GT105" i="2"/>
  <c r="CS46" i="2"/>
  <c r="GT77" i="2"/>
  <c r="CS131" i="2"/>
  <c r="GT71" i="2"/>
  <c r="AQ15" i="2"/>
  <c r="CT142" i="2"/>
  <c r="CT136" i="2"/>
  <c r="CT80" i="2"/>
  <c r="GU139" i="2"/>
  <c r="GU143" i="2"/>
  <c r="GU103" i="2"/>
  <c r="GU77" i="2"/>
  <c r="GU45" i="2"/>
  <c r="GU19" i="2"/>
  <c r="AR39" i="2"/>
  <c r="BD39" i="2"/>
  <c r="CU80" i="2"/>
  <c r="CU43" i="2"/>
  <c r="CU103" i="2"/>
  <c r="CU102" i="2"/>
  <c r="CU141" i="2"/>
  <c r="CU132" i="2"/>
  <c r="CT106" i="2"/>
  <c r="GU72" i="2"/>
  <c r="BH39" i="2"/>
  <c r="CU134" i="2"/>
  <c r="CT102" i="2"/>
  <c r="GU135" i="2"/>
  <c r="GU81" i="2"/>
  <c r="GU41" i="2"/>
  <c r="CU82" i="2"/>
  <c r="CT49" i="2"/>
  <c r="GU108" i="2"/>
  <c r="CU71" i="2"/>
  <c r="GU133" i="2"/>
  <c r="BA39" i="2"/>
  <c r="CU137" i="2"/>
  <c r="GU136" i="2"/>
  <c r="GU80" i="2"/>
  <c r="BB39" i="2"/>
  <c r="CU41" i="2"/>
  <c r="CU54" i="2" s="1"/>
  <c r="CT81" i="2"/>
  <c r="GU74" i="2"/>
  <c r="BC39" i="2"/>
  <c r="CU101" i="2"/>
  <c r="CT74" i="2"/>
  <c r="CT108" i="2"/>
  <c r="CT134" i="2"/>
  <c r="CT135" i="2"/>
  <c r="GU142" i="2"/>
  <c r="GU130" i="2"/>
  <c r="GU101" i="2"/>
  <c r="GU71" i="2"/>
  <c r="GU43" i="2"/>
  <c r="GU16" i="2"/>
  <c r="AS39" i="2"/>
  <c r="BE39" i="2"/>
  <c r="CU76" i="2"/>
  <c r="CU47" i="2"/>
  <c r="CU105" i="2"/>
  <c r="CU131" i="2"/>
  <c r="CU143" i="2"/>
  <c r="CU109" i="2"/>
  <c r="CU46" i="2"/>
  <c r="AX39" i="2"/>
  <c r="CU140" i="2"/>
  <c r="GU134" i="2"/>
  <c r="GU76" i="2"/>
  <c r="AY39" i="2"/>
  <c r="CU52" i="2"/>
  <c r="CT82" i="2"/>
  <c r="GU105" i="2"/>
  <c r="AZ39" i="2"/>
  <c r="CU130" i="2"/>
  <c r="CT113" i="2"/>
  <c r="CU39" i="2"/>
  <c r="CT138" i="2"/>
  <c r="GU15" i="2"/>
  <c r="CU136" i="2"/>
  <c r="CT39" i="2"/>
  <c r="CT54" i="2" s="1"/>
  <c r="GU51" i="2"/>
  <c r="CU78" i="2"/>
  <c r="CU107" i="2"/>
  <c r="CT110" i="2"/>
  <c r="CT42" i="2"/>
  <c r="CT52" i="2"/>
  <c r="CT131" i="2"/>
  <c r="GU140" i="2"/>
  <c r="GU109" i="2"/>
  <c r="GU102" i="2"/>
  <c r="GU73" i="2"/>
  <c r="GU48" i="2"/>
  <c r="GU24" i="2"/>
  <c r="AT39" i="2"/>
  <c r="BF39" i="2"/>
  <c r="CU70" i="2"/>
  <c r="CU49" i="2"/>
  <c r="CU133" i="2"/>
  <c r="CT104" i="2"/>
  <c r="CT41" i="2"/>
  <c r="GU79" i="2"/>
  <c r="GU18" i="2"/>
  <c r="CU83" i="2"/>
  <c r="CT46" i="2"/>
  <c r="GU27" i="2"/>
  <c r="CU50" i="2"/>
  <c r="CT79" i="2"/>
  <c r="GU40" i="2"/>
  <c r="CU112" i="2"/>
  <c r="CT137" i="2"/>
  <c r="GU78" i="2"/>
  <c r="GU22" i="2"/>
  <c r="CU81" i="2"/>
  <c r="CT44" i="2"/>
  <c r="GU111" i="2"/>
  <c r="GU25" i="2"/>
  <c r="CU111" i="2"/>
  <c r="CT103" i="2"/>
  <c r="GU44" i="2"/>
  <c r="CU42" i="2"/>
  <c r="CT72" i="2"/>
  <c r="CT140" i="2"/>
  <c r="CT130" i="2"/>
  <c r="CT105" i="2"/>
  <c r="GU141" i="2"/>
  <c r="GU112" i="2"/>
  <c r="GU100" i="2"/>
  <c r="GU75" i="2"/>
  <c r="GU47" i="2"/>
  <c r="GU20" i="2"/>
  <c r="AU39" i="2"/>
  <c r="BG39" i="2"/>
  <c r="CU77" i="2"/>
  <c r="CU51" i="2"/>
  <c r="CU113" i="2"/>
  <c r="CU135" i="2"/>
  <c r="CT48" i="2"/>
  <c r="GU138" i="2"/>
  <c r="GU107" i="2"/>
  <c r="GU49" i="2"/>
  <c r="AV39" i="2"/>
  <c r="CU104" i="2"/>
  <c r="CT101" i="2"/>
  <c r="GU113" i="2"/>
  <c r="GU26" i="2"/>
  <c r="CU110" i="2"/>
  <c r="CT76" i="2"/>
  <c r="GU46" i="2"/>
  <c r="CU79" i="2"/>
  <c r="CT47" i="2"/>
  <c r="GU132" i="2"/>
  <c r="GU39" i="2"/>
  <c r="CU45" i="2"/>
  <c r="CT132" i="2"/>
  <c r="GU52" i="2"/>
  <c r="CU40" i="2"/>
  <c r="CT50" i="2"/>
  <c r="GU106" i="2"/>
  <c r="CU74" i="2"/>
  <c r="CT83" i="2"/>
  <c r="GU131" i="2"/>
  <c r="GU17" i="2"/>
  <c r="CU44" i="2"/>
  <c r="CU139" i="2"/>
  <c r="CT51" i="2"/>
  <c r="CT40" i="2"/>
  <c r="CT77" i="2"/>
  <c r="CT78" i="2"/>
  <c r="GU137" i="2"/>
  <c r="GU110" i="2"/>
  <c r="GU82" i="2"/>
  <c r="GU70" i="2"/>
  <c r="GU42" i="2"/>
  <c r="GU21" i="2"/>
  <c r="AW39" i="2"/>
  <c r="BI39" i="2"/>
  <c r="CU72" i="2"/>
  <c r="CU48" i="2"/>
  <c r="CU108" i="2"/>
  <c r="CU138" i="2"/>
  <c r="CT45" i="2"/>
  <c r="BJ39" i="2"/>
  <c r="CT139" i="2"/>
  <c r="GU23" i="2"/>
  <c r="CU142" i="2"/>
  <c r="CT141" i="2"/>
  <c r="GU50" i="2"/>
  <c r="CU73" i="2"/>
  <c r="CU100" i="2"/>
  <c r="CT133" i="2"/>
  <c r="GU83" i="2"/>
  <c r="CU75" i="2"/>
  <c r="CT100" i="2"/>
  <c r="CT115" i="2" s="1"/>
  <c r="GU14" i="2"/>
  <c r="CU106" i="2"/>
  <c r="CT43" i="2"/>
  <c r="GU104" i="2"/>
  <c r="AQ39" i="2"/>
  <c r="GV142" i="2"/>
  <c r="GV130" i="2"/>
  <c r="GV102" i="2"/>
  <c r="GV71" i="2"/>
  <c r="GV52" i="2"/>
  <c r="GV17" i="2"/>
  <c r="CV72" i="2"/>
  <c r="CV83" i="2"/>
  <c r="CV48" i="2"/>
  <c r="CV112" i="2"/>
  <c r="CV115" i="2" s="1"/>
  <c r="CV138" i="2"/>
  <c r="GV134" i="2"/>
  <c r="CV45" i="2"/>
  <c r="GV108" i="2"/>
  <c r="GV39" i="2"/>
  <c r="CV104" i="2"/>
  <c r="GV77" i="2"/>
  <c r="CV131" i="2"/>
  <c r="GV47" i="2"/>
  <c r="GV14" i="2"/>
  <c r="CV133" i="2"/>
  <c r="GV103" i="2"/>
  <c r="CV77" i="2"/>
  <c r="GV143" i="2"/>
  <c r="GV136" i="2"/>
  <c r="GV100" i="2"/>
  <c r="GV73" i="2"/>
  <c r="GV45" i="2"/>
  <c r="GV19" i="2"/>
  <c r="CV74" i="2"/>
  <c r="CV39" i="2"/>
  <c r="CV50" i="2"/>
  <c r="CV107" i="2"/>
  <c r="CV140" i="2"/>
  <c r="CV142" i="2"/>
  <c r="GV110" i="2"/>
  <c r="GV79" i="2"/>
  <c r="GV21" i="2"/>
  <c r="CV71" i="2"/>
  <c r="CV100" i="2"/>
  <c r="CV111" i="2"/>
  <c r="GV113" i="2"/>
  <c r="GV43" i="2"/>
  <c r="GV24" i="2"/>
  <c r="CV102" i="2"/>
  <c r="GV132" i="2"/>
  <c r="GV20" i="2"/>
  <c r="CV130" i="2"/>
  <c r="GV105" i="2"/>
  <c r="GV51" i="2"/>
  <c r="GV26" i="2"/>
  <c r="CV103" i="2"/>
  <c r="GV104" i="2"/>
  <c r="CV105" i="2"/>
  <c r="GV76" i="2"/>
  <c r="CV82" i="2"/>
  <c r="GV141" i="2"/>
  <c r="GV15" i="2"/>
  <c r="GV135" i="2"/>
  <c r="GV112" i="2"/>
  <c r="GV109" i="2"/>
  <c r="GV75" i="2"/>
  <c r="GV40" i="2"/>
  <c r="GV16" i="2"/>
  <c r="CV76" i="2"/>
  <c r="CV41" i="2"/>
  <c r="CV54" i="2" s="1"/>
  <c r="CV52" i="2"/>
  <c r="CV109" i="2"/>
  <c r="GV72" i="2"/>
  <c r="CV113" i="2"/>
  <c r="GV80" i="2"/>
  <c r="CV75" i="2"/>
  <c r="CV141" i="2"/>
  <c r="GV74" i="2"/>
  <c r="CV79" i="2"/>
  <c r="CV136" i="2"/>
  <c r="GV48" i="2"/>
  <c r="CV81" i="2"/>
  <c r="GV107" i="2"/>
  <c r="GV18" i="2"/>
  <c r="CV108" i="2"/>
  <c r="GV46" i="2"/>
  <c r="CV70" i="2"/>
  <c r="CV85" i="2" s="1"/>
  <c r="CV135" i="2"/>
  <c r="GV137" i="2"/>
  <c r="GV101" i="2"/>
  <c r="GV41" i="2"/>
  <c r="CV43" i="2"/>
  <c r="CV137" i="2"/>
  <c r="GV82" i="2"/>
  <c r="CV73" i="2"/>
  <c r="CV139" i="2"/>
  <c r="GV70" i="2"/>
  <c r="CV40" i="2"/>
  <c r="GV131" i="2"/>
  <c r="GV42" i="2"/>
  <c r="CV47" i="2"/>
  <c r="GV133" i="2"/>
  <c r="GV22" i="2"/>
  <c r="CV46" i="2"/>
  <c r="GV140" i="2"/>
  <c r="GV111" i="2"/>
  <c r="GV83" i="2"/>
  <c r="GV27" i="2"/>
  <c r="GV50" i="2"/>
  <c r="GV23" i="2"/>
  <c r="CV78" i="2"/>
  <c r="CV42" i="2"/>
  <c r="CV106" i="2"/>
  <c r="CV132" i="2"/>
  <c r="CV143" i="2"/>
  <c r="GV139" i="2"/>
  <c r="GV106" i="2"/>
  <c r="GV78" i="2"/>
  <c r="GV49" i="2"/>
  <c r="GV44" i="2"/>
  <c r="GV25" i="2"/>
  <c r="CV80" i="2"/>
  <c r="CV44" i="2"/>
  <c r="CV101" i="2"/>
  <c r="CV134" i="2"/>
  <c r="CV49" i="2"/>
  <c r="GV138" i="2"/>
  <c r="CV51" i="2"/>
  <c r="GV81" i="2"/>
  <c r="CV110" i="2"/>
  <c r="GW137" i="2"/>
  <c r="GW133" i="2"/>
  <c r="GW109" i="2"/>
  <c r="GW81" i="2"/>
  <c r="GW50" i="2"/>
  <c r="GW20" i="2"/>
  <c r="CW72" i="2"/>
  <c r="CW83" i="2"/>
  <c r="CW48" i="2"/>
  <c r="CW101" i="2"/>
  <c r="CW140" i="2"/>
  <c r="GW141" i="2"/>
  <c r="CW102" i="2"/>
  <c r="GW39" i="2"/>
  <c r="CW132" i="2"/>
  <c r="GW40" i="2"/>
  <c r="GW48" i="2"/>
  <c r="CW49" i="2"/>
  <c r="GW47" i="2"/>
  <c r="CW76" i="2"/>
  <c r="GW78" i="2"/>
  <c r="CW40" i="2"/>
  <c r="GW46" i="2"/>
  <c r="CW82" i="2"/>
  <c r="GW140" i="2"/>
  <c r="GW143" i="2"/>
  <c r="GW102" i="2"/>
  <c r="GW73" i="2"/>
  <c r="GW49" i="2"/>
  <c r="GW17" i="2"/>
  <c r="CW74" i="2"/>
  <c r="CW39" i="2"/>
  <c r="CW52" i="2"/>
  <c r="CW107" i="2"/>
  <c r="CW142" i="2"/>
  <c r="GW113" i="2"/>
  <c r="GW41" i="2"/>
  <c r="CW45" i="2"/>
  <c r="GW83" i="2"/>
  <c r="CW44" i="2"/>
  <c r="GW103" i="2"/>
  <c r="CW81" i="2"/>
  <c r="GW106" i="2"/>
  <c r="CW105" i="2"/>
  <c r="GW72" i="2"/>
  <c r="CW108" i="2"/>
  <c r="GW105" i="2"/>
  <c r="GW14" i="2"/>
  <c r="CW110" i="2"/>
  <c r="GW76" i="2"/>
  <c r="CW46" i="2"/>
  <c r="GW138" i="2"/>
  <c r="GW107" i="2"/>
  <c r="GW100" i="2"/>
  <c r="GW75" i="2"/>
  <c r="GW44" i="2"/>
  <c r="GW22" i="2"/>
  <c r="CW71" i="2"/>
  <c r="CW41" i="2"/>
  <c r="CW50" i="2"/>
  <c r="CW54" i="2" s="1"/>
  <c r="CW111" i="2"/>
  <c r="CW131" i="2"/>
  <c r="GW74" i="2"/>
  <c r="GW24" i="2"/>
  <c r="CW109" i="2"/>
  <c r="GW27" i="2"/>
  <c r="CW106" i="2"/>
  <c r="GW23" i="2"/>
  <c r="GW45" i="2"/>
  <c r="CW136" i="2"/>
  <c r="GW112" i="2"/>
  <c r="GW18" i="2"/>
  <c r="GW51" i="2"/>
  <c r="CW135" i="2"/>
  <c r="GW142" i="2"/>
  <c r="GW15" i="2"/>
  <c r="CW70" i="2"/>
  <c r="CW85" i="2" s="1"/>
  <c r="CW138" i="2"/>
  <c r="GW139" i="2"/>
  <c r="GW110" i="2"/>
  <c r="GW101" i="2"/>
  <c r="GW70" i="2"/>
  <c r="GW42" i="2"/>
  <c r="GW19" i="2"/>
  <c r="CW73" i="2"/>
  <c r="CW43" i="2"/>
  <c r="CW100" i="2"/>
  <c r="CW113" i="2"/>
  <c r="CW137" i="2"/>
  <c r="GW77" i="2"/>
  <c r="CW75" i="2"/>
  <c r="CW139" i="2"/>
  <c r="GW111" i="2"/>
  <c r="GW25" i="2"/>
  <c r="CW141" i="2"/>
  <c r="GW134" i="2"/>
  <c r="GW52" i="2"/>
  <c r="CW47" i="2"/>
  <c r="CW134" i="2"/>
  <c r="GW82" i="2"/>
  <c r="CW133" i="2"/>
  <c r="GW130" i="2"/>
  <c r="CW80" i="2"/>
  <c r="GW104" i="2"/>
  <c r="CW112" i="2"/>
  <c r="GW136" i="2"/>
  <c r="GW108" i="2"/>
  <c r="GW80" i="2"/>
  <c r="GW71" i="2"/>
  <c r="GW43" i="2"/>
  <c r="GW16" i="2"/>
  <c r="CW77" i="2"/>
  <c r="CW42" i="2"/>
  <c r="CW104" i="2"/>
  <c r="CW130" i="2"/>
  <c r="CW143" i="2"/>
  <c r="GW135" i="2"/>
  <c r="CW79" i="2"/>
  <c r="GW79" i="2"/>
  <c r="CW103" i="2"/>
  <c r="GW132" i="2"/>
  <c r="GW26" i="2"/>
  <c r="CW78" i="2"/>
  <c r="GW131" i="2"/>
  <c r="CW51" i="2"/>
  <c r="GW21" i="2"/>
  <c r="GX140" i="2"/>
  <c r="GX134" i="2"/>
  <c r="GX102" i="2"/>
  <c r="GX76" i="2"/>
  <c r="GX44" i="2"/>
  <c r="GX15" i="2"/>
  <c r="CX72" i="2"/>
  <c r="CX85" i="2" s="1"/>
  <c r="CX76" i="2"/>
  <c r="CX47" i="2"/>
  <c r="CX111" i="2"/>
  <c r="CX137" i="2"/>
  <c r="GX108" i="2"/>
  <c r="CX75" i="2"/>
  <c r="GX81" i="2"/>
  <c r="GX19" i="2"/>
  <c r="CX106" i="2"/>
  <c r="CX132" i="2"/>
  <c r="GX136" i="2"/>
  <c r="CX78" i="2"/>
  <c r="GX77" i="2"/>
  <c r="GX26" i="2"/>
  <c r="CX131" i="2"/>
  <c r="GX104" i="2"/>
  <c r="GX14" i="2"/>
  <c r="GX78" i="2"/>
  <c r="CX109" i="2"/>
  <c r="GX143" i="2"/>
  <c r="GX135" i="2"/>
  <c r="GX107" i="2"/>
  <c r="GX75" i="2"/>
  <c r="GX52" i="2"/>
  <c r="GX20" i="2"/>
  <c r="CX74" i="2"/>
  <c r="CX39" i="2"/>
  <c r="CX49" i="2"/>
  <c r="CX113" i="2"/>
  <c r="CX139" i="2"/>
  <c r="CX102" i="2"/>
  <c r="CX115" i="2" s="1"/>
  <c r="GX27" i="2"/>
  <c r="CX142" i="2"/>
  <c r="GX138" i="2"/>
  <c r="GX47" i="2"/>
  <c r="GX24" i="2"/>
  <c r="CX81" i="2"/>
  <c r="GX112" i="2"/>
  <c r="GX23" i="2"/>
  <c r="CX136" i="2"/>
  <c r="GX132" i="2"/>
  <c r="CX80" i="2"/>
  <c r="GX131" i="2"/>
  <c r="GX16" i="2"/>
  <c r="CX50" i="2"/>
  <c r="GX18" i="2"/>
  <c r="GX141" i="2"/>
  <c r="GX110" i="2"/>
  <c r="GX100" i="2"/>
  <c r="GX70" i="2"/>
  <c r="GX50" i="2"/>
  <c r="GX17" i="2"/>
  <c r="CX71" i="2"/>
  <c r="CX41" i="2"/>
  <c r="CX51" i="2"/>
  <c r="CX108" i="2"/>
  <c r="CX141" i="2"/>
  <c r="GX80" i="2"/>
  <c r="GX73" i="2"/>
  <c r="GX21" i="2"/>
  <c r="CX112" i="2"/>
  <c r="CX138" i="2"/>
  <c r="GX109" i="2"/>
  <c r="CX42" i="2"/>
  <c r="GX106" i="2"/>
  <c r="CX44" i="2"/>
  <c r="GX51" i="2"/>
  <c r="CX46" i="2"/>
  <c r="GX105" i="2"/>
  <c r="CX48" i="2"/>
  <c r="GX72" i="2"/>
  <c r="CX82" i="2"/>
  <c r="CX70" i="2"/>
  <c r="GX142" i="2"/>
  <c r="GX113" i="2"/>
  <c r="GX101" i="2"/>
  <c r="GX74" i="2"/>
  <c r="GX43" i="2"/>
  <c r="GX25" i="2"/>
  <c r="CX73" i="2"/>
  <c r="CX43" i="2"/>
  <c r="CX100" i="2"/>
  <c r="CX110" i="2"/>
  <c r="CX143" i="2"/>
  <c r="GX137" i="2"/>
  <c r="GX39" i="2"/>
  <c r="CX45" i="2"/>
  <c r="GX133" i="2"/>
  <c r="CX79" i="2"/>
  <c r="GX79" i="2"/>
  <c r="CX134" i="2"/>
  <c r="GX48" i="2"/>
  <c r="CX105" i="2"/>
  <c r="CX107" i="2"/>
  <c r="CX83" i="2"/>
  <c r="GX139" i="2"/>
  <c r="GX111" i="2"/>
  <c r="GX83" i="2"/>
  <c r="GX71" i="2"/>
  <c r="GX40" i="2"/>
  <c r="GX22" i="2"/>
  <c r="CX77" i="2"/>
  <c r="CX40" i="2"/>
  <c r="CX54" i="2" s="1"/>
  <c r="CX104" i="2"/>
  <c r="CX130" i="2"/>
  <c r="CX140" i="2"/>
  <c r="GX41" i="2"/>
  <c r="GX42" i="2"/>
  <c r="CX101" i="2"/>
  <c r="GX82" i="2"/>
  <c r="CX103" i="2"/>
  <c r="GX49" i="2"/>
  <c r="GX45" i="2"/>
  <c r="CX133" i="2"/>
  <c r="GX130" i="2"/>
  <c r="GX103" i="2"/>
  <c r="GX46" i="2"/>
  <c r="CX52" i="2"/>
  <c r="CX135" i="2"/>
  <c r="GY143" i="2"/>
  <c r="GY131" i="2"/>
  <c r="GY100" i="2"/>
  <c r="GY70" i="2"/>
  <c r="GY51" i="2"/>
  <c r="GY18" i="2"/>
  <c r="CY72" i="2"/>
  <c r="CY83" i="2"/>
  <c r="CY51" i="2"/>
  <c r="CY109" i="2"/>
  <c r="CY139" i="2"/>
  <c r="CY111" i="2"/>
  <c r="CY135" i="2"/>
  <c r="GY138" i="2"/>
  <c r="CY45" i="2"/>
  <c r="CY46" i="2"/>
  <c r="CY75" i="2"/>
  <c r="CY85" i="2" s="1"/>
  <c r="GY102" i="2"/>
  <c r="CY78" i="2"/>
  <c r="CY103" i="2"/>
  <c r="GY107" i="2"/>
  <c r="CY82" i="2"/>
  <c r="GY136" i="2"/>
  <c r="GY132" i="2"/>
  <c r="GY105" i="2"/>
  <c r="GY74" i="2"/>
  <c r="GY52" i="2"/>
  <c r="GY15" i="2"/>
  <c r="CY74" i="2"/>
  <c r="CY39" i="2"/>
  <c r="CY49" i="2"/>
  <c r="CY141" i="2"/>
  <c r="CY41" i="2"/>
  <c r="CY54" i="2" s="1"/>
  <c r="CY113" i="2"/>
  <c r="GY139" i="2"/>
  <c r="CY71" i="2"/>
  <c r="GY50" i="2"/>
  <c r="GY42" i="2"/>
  <c r="CY108" i="2"/>
  <c r="GY103" i="2"/>
  <c r="GY24" i="2"/>
  <c r="CY138" i="2"/>
  <c r="GY135" i="2"/>
  <c r="GY19" i="2"/>
  <c r="CY80" i="2"/>
  <c r="CY107" i="2"/>
  <c r="GY140" i="2"/>
  <c r="GY113" i="2"/>
  <c r="GY101" i="2"/>
  <c r="GY72" i="2"/>
  <c r="GY48" i="2"/>
  <c r="GY20" i="2"/>
  <c r="CY76" i="2"/>
  <c r="CY40" i="2"/>
  <c r="CY143" i="2"/>
  <c r="GY83" i="2"/>
  <c r="GY39" i="2"/>
  <c r="CY79" i="2"/>
  <c r="CY101" i="2"/>
  <c r="CY130" i="2"/>
  <c r="GY81" i="2"/>
  <c r="GY22" i="2"/>
  <c r="CY131" i="2"/>
  <c r="GY133" i="2"/>
  <c r="GY26" i="2"/>
  <c r="CY134" i="2"/>
  <c r="GY46" i="2"/>
  <c r="CY50" i="2"/>
  <c r="CY44" i="2"/>
  <c r="GY76" i="2"/>
  <c r="CY47" i="2"/>
  <c r="GY142" i="2"/>
  <c r="GY108" i="2"/>
  <c r="GY104" i="2"/>
  <c r="GY73" i="2"/>
  <c r="GY41" i="2"/>
  <c r="GY17" i="2"/>
  <c r="CY77" i="2"/>
  <c r="CY43" i="2"/>
  <c r="CY100" i="2"/>
  <c r="CY115" i="2" s="1"/>
  <c r="CY105" i="2"/>
  <c r="GY111" i="2"/>
  <c r="GY77" i="2"/>
  <c r="GY25" i="2"/>
  <c r="CY102" i="2"/>
  <c r="CY140" i="2"/>
  <c r="CY142" i="2"/>
  <c r="GY112" i="2"/>
  <c r="GY44" i="2"/>
  <c r="CY132" i="2"/>
  <c r="GY110" i="2"/>
  <c r="CY73" i="2"/>
  <c r="GY141" i="2"/>
  <c r="GY43" i="2"/>
  <c r="CY110" i="2"/>
  <c r="GY130" i="2"/>
  <c r="GY49" i="2"/>
  <c r="CY52" i="2"/>
  <c r="GY134" i="2"/>
  <c r="GY16" i="2"/>
  <c r="GY137" i="2"/>
  <c r="GY109" i="2"/>
  <c r="GY78" i="2"/>
  <c r="GY71" i="2"/>
  <c r="GY40" i="2"/>
  <c r="GY21" i="2"/>
  <c r="CY81" i="2"/>
  <c r="CY42" i="2"/>
  <c r="CY104" i="2"/>
  <c r="GY27" i="2"/>
  <c r="CY106" i="2"/>
  <c r="GY75" i="2"/>
  <c r="CY48" i="2"/>
  <c r="GY80" i="2"/>
  <c r="CY136" i="2"/>
  <c r="GY79" i="2"/>
  <c r="GY23" i="2"/>
  <c r="CY112" i="2"/>
  <c r="GY106" i="2"/>
  <c r="GY82" i="2"/>
  <c r="GY47" i="2"/>
  <c r="GY14" i="2"/>
  <c r="CY133" i="2"/>
  <c r="GY45" i="2"/>
  <c r="CY70" i="2"/>
  <c r="CY137" i="2"/>
  <c r="GZ138" i="2"/>
  <c r="GZ132" i="2"/>
  <c r="GZ110" i="2"/>
  <c r="GZ73" i="2"/>
  <c r="GZ50" i="2"/>
  <c r="GZ18" i="2"/>
  <c r="CZ73" i="2"/>
  <c r="CZ82" i="2"/>
  <c r="CZ47" i="2"/>
  <c r="CZ111" i="2"/>
  <c r="CZ137" i="2"/>
  <c r="GZ141" i="2"/>
  <c r="GZ70" i="2"/>
  <c r="GZ15" i="2"/>
  <c r="GZ131" i="2"/>
  <c r="GZ102" i="2"/>
  <c r="GZ48" i="2"/>
  <c r="CZ75" i="2"/>
  <c r="CZ40" i="2"/>
  <c r="CZ49" i="2"/>
  <c r="CZ113" i="2"/>
  <c r="CZ139" i="2"/>
  <c r="GZ40" i="2"/>
  <c r="CZ74" i="2"/>
  <c r="CZ112" i="2"/>
  <c r="GZ133" i="2"/>
  <c r="GZ76" i="2"/>
  <c r="GZ17" i="2"/>
  <c r="CZ41" i="2"/>
  <c r="GZ142" i="2"/>
  <c r="GZ41" i="2"/>
  <c r="CZ100" i="2"/>
  <c r="GZ135" i="2"/>
  <c r="GZ45" i="2"/>
  <c r="CZ45" i="2"/>
  <c r="GZ134" i="2"/>
  <c r="GZ39" i="2"/>
  <c r="CZ104" i="2"/>
  <c r="GZ137" i="2"/>
  <c r="GZ52" i="2"/>
  <c r="CZ81" i="2"/>
  <c r="GZ139" i="2"/>
  <c r="GZ108" i="2"/>
  <c r="GZ105" i="2"/>
  <c r="GZ74" i="2"/>
  <c r="GZ43" i="2"/>
  <c r="GZ23" i="2"/>
  <c r="CZ70" i="2"/>
  <c r="CZ42" i="2"/>
  <c r="CZ51" i="2"/>
  <c r="CZ108" i="2"/>
  <c r="CZ115" i="2" s="1"/>
  <c r="CZ141" i="2"/>
  <c r="GZ81" i="2"/>
  <c r="CZ76" i="2"/>
  <c r="CZ140" i="2"/>
  <c r="GZ27" i="2"/>
  <c r="CZ43" i="2"/>
  <c r="GZ113" i="2"/>
  <c r="GZ20" i="2"/>
  <c r="GZ104" i="2"/>
  <c r="CZ46" i="2"/>
  <c r="GZ79" i="2"/>
  <c r="GZ26" i="2"/>
  <c r="CZ48" i="2"/>
  <c r="CZ132" i="2"/>
  <c r="GZ101" i="2"/>
  <c r="GZ16" i="2"/>
  <c r="CZ83" i="2"/>
  <c r="CZ134" i="2"/>
  <c r="GZ77" i="2"/>
  <c r="CZ71" i="2"/>
  <c r="CZ136" i="2"/>
  <c r="GZ140" i="2"/>
  <c r="GZ111" i="2"/>
  <c r="GZ103" i="2"/>
  <c r="GZ72" i="2"/>
  <c r="GZ46" i="2"/>
  <c r="GZ19" i="2"/>
  <c r="CZ72" i="2"/>
  <c r="CZ44" i="2"/>
  <c r="CZ101" i="2"/>
  <c r="CZ110" i="2"/>
  <c r="CZ143" i="2"/>
  <c r="GZ78" i="2"/>
  <c r="GZ22" i="2"/>
  <c r="CZ103" i="2"/>
  <c r="CZ138" i="2"/>
  <c r="GZ112" i="2"/>
  <c r="GZ47" i="2"/>
  <c r="CZ105" i="2"/>
  <c r="GZ75" i="2"/>
  <c r="GZ25" i="2"/>
  <c r="CZ133" i="2"/>
  <c r="GZ49" i="2"/>
  <c r="CZ102" i="2"/>
  <c r="GZ80" i="2"/>
  <c r="CZ78" i="2"/>
  <c r="GZ44" i="2"/>
  <c r="CZ50" i="2"/>
  <c r="GZ100" i="2"/>
  <c r="GZ21" i="2"/>
  <c r="CZ52" i="2"/>
  <c r="GZ143" i="2"/>
  <c r="GZ109" i="2"/>
  <c r="GZ71" i="2"/>
  <c r="CZ39" i="2"/>
  <c r="CZ54" i="2" s="1"/>
  <c r="CZ131" i="2"/>
  <c r="GZ107" i="2"/>
  <c r="CZ77" i="2"/>
  <c r="CZ142" i="2"/>
  <c r="GZ83" i="2"/>
  <c r="CZ79" i="2"/>
  <c r="CZ135" i="2"/>
  <c r="GZ51" i="2"/>
  <c r="GZ24" i="2"/>
  <c r="CZ130" i="2"/>
  <c r="GZ106" i="2"/>
  <c r="CZ106" i="2"/>
  <c r="GZ130" i="2"/>
  <c r="GZ82" i="2"/>
  <c r="GZ14" i="2"/>
  <c r="CZ107" i="2"/>
  <c r="GZ136" i="2"/>
  <c r="GZ42" i="2"/>
  <c r="CZ80" i="2"/>
  <c r="CZ109" i="2"/>
  <c r="HA141" i="2"/>
  <c r="HA130" i="2"/>
  <c r="HA100" i="2"/>
  <c r="HA75" i="2"/>
  <c r="HA39" i="2"/>
  <c r="HA18" i="2"/>
  <c r="DA73" i="2"/>
  <c r="DA82" i="2"/>
  <c r="DA47" i="2"/>
  <c r="DA106" i="2"/>
  <c r="DA137" i="2"/>
  <c r="HA46" i="2"/>
  <c r="DA40" i="2"/>
  <c r="DA54" i="2" s="1"/>
  <c r="DA100" i="2"/>
  <c r="DA131" i="2"/>
  <c r="HA140" i="2"/>
  <c r="DA133" i="2"/>
  <c r="HA44" i="2"/>
  <c r="DA135" i="2"/>
  <c r="HA101" i="2"/>
  <c r="DA50" i="2"/>
  <c r="HA43" i="2"/>
  <c r="DA79" i="2"/>
  <c r="HA133" i="2"/>
  <c r="DA83" i="2"/>
  <c r="HA73" i="2"/>
  <c r="HA16" i="2"/>
  <c r="DA111" i="2"/>
  <c r="HA142" i="2"/>
  <c r="HA136" i="2"/>
  <c r="HA104" i="2"/>
  <c r="HA74" i="2"/>
  <c r="HA15" i="2"/>
  <c r="DA75" i="2"/>
  <c r="DA49" i="2"/>
  <c r="DA139" i="2"/>
  <c r="HA27" i="2"/>
  <c r="DA102" i="2"/>
  <c r="HA113" i="2"/>
  <c r="DA76" i="2"/>
  <c r="HA52" i="2"/>
  <c r="HA17" i="2"/>
  <c r="DA134" i="2"/>
  <c r="HA49" i="2"/>
  <c r="DA81" i="2"/>
  <c r="HA143" i="2"/>
  <c r="HA111" i="2"/>
  <c r="HA105" i="2"/>
  <c r="HA70" i="2"/>
  <c r="HA40" i="2"/>
  <c r="HA23" i="2"/>
  <c r="DA70" i="2"/>
  <c r="DA85" i="2" s="1"/>
  <c r="DA42" i="2"/>
  <c r="DA51" i="2"/>
  <c r="DA108" i="2"/>
  <c r="DA141" i="2"/>
  <c r="HA82" i="2"/>
  <c r="DA78" i="2"/>
  <c r="DA138" i="2"/>
  <c r="HA42" i="2"/>
  <c r="DA46" i="2"/>
  <c r="HA135" i="2"/>
  <c r="DA48" i="2"/>
  <c r="HA41" i="2"/>
  <c r="DA113" i="2"/>
  <c r="HA77" i="2"/>
  <c r="HA26" i="2"/>
  <c r="DA143" i="2"/>
  <c r="HA50" i="2"/>
  <c r="DA109" i="2"/>
  <c r="HA102" i="2"/>
  <c r="DA71" i="2"/>
  <c r="DA140" i="2"/>
  <c r="HA134" i="2"/>
  <c r="HA109" i="2"/>
  <c r="HA103" i="2"/>
  <c r="HA72" i="2"/>
  <c r="HA51" i="2"/>
  <c r="HA21" i="2"/>
  <c r="DA72" i="2"/>
  <c r="DA44" i="2"/>
  <c r="DA101" i="2"/>
  <c r="DA112" i="2"/>
  <c r="DA136" i="2"/>
  <c r="HA19" i="2"/>
  <c r="DA41" i="2"/>
  <c r="DA103" i="2"/>
  <c r="DA130" i="2"/>
  <c r="HA139" i="2"/>
  <c r="HA76" i="2"/>
  <c r="HA22" i="2"/>
  <c r="DA105" i="2"/>
  <c r="DA115" i="2" s="1"/>
  <c r="HA83" i="2"/>
  <c r="DA80" i="2"/>
  <c r="HA80" i="2"/>
  <c r="DA104" i="2"/>
  <c r="HA79" i="2"/>
  <c r="DA77" i="2"/>
  <c r="HA108" i="2"/>
  <c r="DA52" i="2"/>
  <c r="HA78" i="2"/>
  <c r="DA45" i="2"/>
  <c r="HA132" i="2"/>
  <c r="DA39" i="2"/>
  <c r="HA137" i="2"/>
  <c r="HA112" i="2"/>
  <c r="HA81" i="2"/>
  <c r="HA71" i="2"/>
  <c r="HA47" i="2"/>
  <c r="DA74" i="2"/>
  <c r="DA110" i="2"/>
  <c r="HA107" i="2"/>
  <c r="HA45" i="2"/>
  <c r="DA43" i="2"/>
  <c r="HA110" i="2"/>
  <c r="HA20" i="2"/>
  <c r="DA142" i="2"/>
  <c r="HA48" i="2"/>
  <c r="HA25" i="2"/>
  <c r="HA138" i="2"/>
  <c r="HA24" i="2"/>
  <c r="DA132" i="2"/>
  <c r="HA131" i="2"/>
  <c r="DA107" i="2"/>
  <c r="HA106" i="2"/>
  <c r="HA14" i="2"/>
  <c r="HB139" i="2"/>
  <c r="HB138" i="2"/>
  <c r="HB101" i="2"/>
  <c r="HB74" i="2"/>
  <c r="HB49" i="2"/>
  <c r="HB16" i="2"/>
  <c r="DB73" i="2"/>
  <c r="DB82" i="2"/>
  <c r="DB48" i="2"/>
  <c r="DB112" i="2"/>
  <c r="DB138" i="2"/>
  <c r="HB140" i="2"/>
  <c r="HB132" i="2"/>
  <c r="HB104" i="2"/>
  <c r="HB72" i="2"/>
  <c r="HB21" i="2"/>
  <c r="DB75" i="2"/>
  <c r="DB40" i="2"/>
  <c r="DB107" i="2"/>
  <c r="HB110" i="2"/>
  <c r="HB15" i="2"/>
  <c r="DB141" i="2"/>
  <c r="HB27" i="2"/>
  <c r="DB43" i="2"/>
  <c r="HB143" i="2"/>
  <c r="DB102" i="2"/>
  <c r="HB39" i="2"/>
  <c r="DB130" i="2"/>
  <c r="HB108" i="2"/>
  <c r="DB49" i="2"/>
  <c r="HB52" i="2"/>
  <c r="DB51" i="2"/>
  <c r="HB106" i="2"/>
  <c r="HB19" i="2"/>
  <c r="DB110" i="2"/>
  <c r="HB48" i="2"/>
  <c r="DB50" i="2"/>
  <c r="DB140" i="2"/>
  <c r="HB82" i="2"/>
  <c r="DB105" i="2"/>
  <c r="HB41" i="2"/>
  <c r="DB100" i="2"/>
  <c r="HB102" i="2"/>
  <c r="HB25" i="2"/>
  <c r="HB78" i="2"/>
  <c r="DB77" i="2"/>
  <c r="HB80" i="2"/>
  <c r="HB24" i="2"/>
  <c r="DB132" i="2"/>
  <c r="HB81" i="2"/>
  <c r="DB108" i="2"/>
  <c r="HB75" i="2"/>
  <c r="DB46" i="2"/>
  <c r="HB135" i="2"/>
  <c r="HB109" i="2"/>
  <c r="HB103" i="2"/>
  <c r="HB71" i="2"/>
  <c r="HB40" i="2"/>
  <c r="HB18" i="2"/>
  <c r="DB70" i="2"/>
  <c r="DB42" i="2"/>
  <c r="DB52" i="2"/>
  <c r="DB109" i="2"/>
  <c r="DB115" i="2" s="1"/>
  <c r="DB142" i="2"/>
  <c r="HB44" i="2"/>
  <c r="DB131" i="2"/>
  <c r="HB113" i="2"/>
  <c r="DB80" i="2"/>
  <c r="HB76" i="2"/>
  <c r="DB45" i="2"/>
  <c r="HB47" i="2"/>
  <c r="DB104" i="2"/>
  <c r="HB133" i="2"/>
  <c r="DB79" i="2"/>
  <c r="HB105" i="2"/>
  <c r="HB14" i="2"/>
  <c r="HB136" i="2"/>
  <c r="HB112" i="2"/>
  <c r="HB100" i="2"/>
  <c r="HB83" i="2"/>
  <c r="HB45" i="2"/>
  <c r="HB23" i="2"/>
  <c r="DB72" i="2"/>
  <c r="DB44" i="2"/>
  <c r="DB101" i="2"/>
  <c r="DB111" i="2"/>
  <c r="DB137" i="2"/>
  <c r="HB42" i="2"/>
  <c r="DB74" i="2"/>
  <c r="DB103" i="2"/>
  <c r="DB113" i="2"/>
  <c r="DB139" i="2"/>
  <c r="HB142" i="2"/>
  <c r="DB78" i="2"/>
  <c r="HB141" i="2"/>
  <c r="DB133" i="2"/>
  <c r="HB43" i="2"/>
  <c r="DB135" i="2"/>
  <c r="HB111" i="2"/>
  <c r="HB22" i="2"/>
  <c r="DB83" i="2"/>
  <c r="HB137" i="2"/>
  <c r="DB71" i="2"/>
  <c r="DB85" i="2" s="1"/>
  <c r="HB131" i="2"/>
  <c r="HB107" i="2"/>
  <c r="HB79" i="2"/>
  <c r="HB73" i="2"/>
  <c r="HB26" i="2"/>
  <c r="DB39" i="2"/>
  <c r="HB70" i="2"/>
  <c r="DB41" i="2"/>
  <c r="HB77" i="2"/>
  <c r="HB17" i="2"/>
  <c r="DB143" i="2"/>
  <c r="HB51" i="2"/>
  <c r="DB76" i="2"/>
  <c r="HB134" i="2"/>
  <c r="DB47" i="2"/>
  <c r="HB46" i="2"/>
  <c r="DB106" i="2"/>
  <c r="HB130" i="2"/>
  <c r="HB20" i="2"/>
  <c r="DB134" i="2"/>
  <c r="HB50" i="2"/>
  <c r="DB81" i="2"/>
  <c r="DB136" i="2"/>
  <c r="HC139" i="2"/>
  <c r="HC130" i="2"/>
  <c r="HC106" i="2"/>
  <c r="HC83" i="2"/>
  <c r="HC43" i="2"/>
  <c r="HC19" i="2"/>
  <c r="DC73" i="2"/>
  <c r="DC81" i="2"/>
  <c r="DC52" i="2"/>
  <c r="DC107" i="2"/>
  <c r="DC140" i="2"/>
  <c r="HC45" i="2"/>
  <c r="DC40" i="2"/>
  <c r="DC46" i="2"/>
  <c r="DC142" i="2"/>
  <c r="HC136" i="2"/>
  <c r="DC51" i="2"/>
  <c r="HC39" i="2"/>
  <c r="DC41" i="2"/>
  <c r="HC137" i="2"/>
  <c r="DC70" i="2"/>
  <c r="HC48" i="2"/>
  <c r="DC82" i="2"/>
  <c r="HC142" i="2"/>
  <c r="HC131" i="2"/>
  <c r="HC104" i="2"/>
  <c r="HC71" i="2"/>
  <c r="HC16" i="2"/>
  <c r="DC75" i="2"/>
  <c r="DC111" i="2"/>
  <c r="HC113" i="2"/>
  <c r="DC102" i="2"/>
  <c r="HC46" i="2"/>
  <c r="DC135" i="2"/>
  <c r="HC81" i="2"/>
  <c r="HC23" i="2"/>
  <c r="DC136" i="2"/>
  <c r="HC80" i="2"/>
  <c r="DC112" i="2"/>
  <c r="HC135" i="2"/>
  <c r="HC44" i="2"/>
  <c r="DC48" i="2"/>
  <c r="HC134" i="2"/>
  <c r="HC17" i="2"/>
  <c r="DC106" i="2"/>
  <c r="HC140" i="2"/>
  <c r="HC109" i="2"/>
  <c r="HC103" i="2"/>
  <c r="HC77" i="2"/>
  <c r="HC49" i="2"/>
  <c r="HC18" i="2"/>
  <c r="DC72" i="2"/>
  <c r="DC42" i="2"/>
  <c r="DC39" i="2"/>
  <c r="DC113" i="2"/>
  <c r="DC143" i="2"/>
  <c r="HC51" i="2"/>
  <c r="DC78" i="2"/>
  <c r="DC103" i="2"/>
  <c r="DC100" i="2"/>
  <c r="DC137" i="2"/>
  <c r="HC138" i="2"/>
  <c r="HC70" i="2"/>
  <c r="HC42" i="2"/>
  <c r="DC49" i="2"/>
  <c r="DC139" i="2"/>
  <c r="HC41" i="2"/>
  <c r="DC130" i="2"/>
  <c r="HC78" i="2"/>
  <c r="DC108" i="2"/>
  <c r="HC50" i="2"/>
  <c r="HC40" i="2"/>
  <c r="DC110" i="2"/>
  <c r="HC133" i="2"/>
  <c r="DC43" i="2"/>
  <c r="HC75" i="2"/>
  <c r="DC79" i="2"/>
  <c r="DC132" i="2"/>
  <c r="HC52" i="2"/>
  <c r="DC83" i="2"/>
  <c r="HC141" i="2"/>
  <c r="HC112" i="2"/>
  <c r="HC100" i="2"/>
  <c r="HC73" i="2"/>
  <c r="HC47" i="2"/>
  <c r="HC24" i="2"/>
  <c r="DC74" i="2"/>
  <c r="DC44" i="2"/>
  <c r="DC101" i="2"/>
  <c r="DC115" i="2" s="1"/>
  <c r="DC109" i="2"/>
  <c r="DC134" i="2"/>
  <c r="HC110" i="2"/>
  <c r="DC80" i="2"/>
  <c r="DC131" i="2"/>
  <c r="HC27" i="2"/>
  <c r="DC76" i="2"/>
  <c r="DC85" i="2" s="1"/>
  <c r="HC108" i="2"/>
  <c r="DC77" i="2"/>
  <c r="HC105" i="2"/>
  <c r="DC45" i="2"/>
  <c r="HC111" i="2"/>
  <c r="HC22" i="2"/>
  <c r="DC141" i="2"/>
  <c r="HC101" i="2"/>
  <c r="HC14" i="2"/>
  <c r="DC104" i="2"/>
  <c r="HC74" i="2"/>
  <c r="DC71" i="2"/>
  <c r="DC138" i="2"/>
  <c r="HC143" i="2"/>
  <c r="HC107" i="2"/>
  <c r="HC79" i="2"/>
  <c r="HC72" i="2"/>
  <c r="HC21" i="2"/>
  <c r="DC47" i="2"/>
  <c r="HC82" i="2"/>
  <c r="HC26" i="2"/>
  <c r="DC105" i="2"/>
  <c r="HC76" i="2"/>
  <c r="HC25" i="2"/>
  <c r="DC133" i="2"/>
  <c r="HC132" i="2"/>
  <c r="HC20" i="2"/>
  <c r="HC15" i="2"/>
  <c r="HC102" i="2"/>
  <c r="DC50" i="2"/>
  <c r="DD78" i="2"/>
  <c r="HD111" i="2"/>
  <c r="DD141" i="2"/>
  <c r="DD40" i="2"/>
  <c r="HD22" i="2"/>
  <c r="HD108" i="2"/>
  <c r="DD50" i="2"/>
  <c r="DD39" i="2"/>
  <c r="HD19" i="2"/>
  <c r="HD47" i="2"/>
  <c r="HD77" i="2"/>
  <c r="HD103" i="2"/>
  <c r="HD130" i="2"/>
  <c r="HD143" i="2"/>
  <c r="DD143" i="2"/>
  <c r="DD104" i="2"/>
  <c r="DD140" i="2"/>
  <c r="DD107" i="2"/>
  <c r="DD74" i="2"/>
  <c r="DD138" i="2"/>
  <c r="DD112" i="2"/>
  <c r="DD48" i="2"/>
  <c r="DD82" i="2"/>
  <c r="DD72" i="2"/>
  <c r="HD17" i="2"/>
  <c r="HD50" i="2"/>
  <c r="HD71" i="2"/>
  <c r="HD104" i="2"/>
  <c r="HD131" i="2"/>
  <c r="HD142" i="2"/>
  <c r="HE137" i="2"/>
  <c r="HE140" i="2"/>
  <c r="HE138" i="2"/>
  <c r="HE139" i="2"/>
  <c r="HE142" i="2"/>
  <c r="HE136" i="2"/>
  <c r="HE141" i="2"/>
  <c r="HE132" i="2"/>
  <c r="HE143" i="2"/>
  <c r="HE134" i="2"/>
  <c r="HE135" i="2"/>
  <c r="HE131" i="2"/>
  <c r="HE133" i="2"/>
  <c r="HE130" i="2"/>
  <c r="HE107" i="2"/>
  <c r="HE110" i="2"/>
  <c r="HE113" i="2"/>
  <c r="HE108" i="2"/>
  <c r="HE111" i="2"/>
  <c r="HE112" i="2"/>
  <c r="HE103" i="2"/>
  <c r="HE106" i="2"/>
  <c r="HE105" i="2"/>
  <c r="HE104" i="2"/>
  <c r="HE109" i="2"/>
  <c r="HE101" i="2"/>
  <c r="HE100" i="2"/>
  <c r="HE102" i="2"/>
  <c r="HE77" i="2"/>
  <c r="HE80" i="2"/>
  <c r="HE83" i="2"/>
  <c r="HE82" i="2"/>
  <c r="HE78" i="2"/>
  <c r="HE81" i="2"/>
  <c r="HE72" i="2"/>
  <c r="HE79" i="2"/>
  <c r="HE76" i="2"/>
  <c r="HE75" i="2"/>
  <c r="HE74" i="2"/>
  <c r="HE73" i="2"/>
  <c r="HE70" i="2"/>
  <c r="HE71" i="2"/>
  <c r="HE27" i="2"/>
  <c r="HE52" i="2"/>
  <c r="HE48" i="2"/>
  <c r="HE50" i="2"/>
  <c r="HE51" i="2"/>
  <c r="HE45" i="2"/>
  <c r="HE49" i="2"/>
  <c r="HE47" i="2"/>
  <c r="HE46" i="2"/>
  <c r="HE41" i="2"/>
  <c r="HE44" i="2"/>
  <c r="HE39" i="2"/>
  <c r="HE43" i="2"/>
  <c r="HE42" i="2"/>
  <c r="HE40" i="2"/>
  <c r="HF8" i="2"/>
  <c r="HE21" i="2"/>
  <c r="HE15" i="2"/>
  <c r="HE20" i="2"/>
  <c r="HE17" i="2"/>
  <c r="HE22" i="2"/>
  <c r="HE18" i="2"/>
  <c r="HE24" i="2"/>
  <c r="HE16" i="2"/>
  <c r="HE19" i="2"/>
  <c r="HE23" i="2"/>
  <c r="HE26" i="2"/>
  <c r="HE25" i="2"/>
  <c r="HE14" i="2"/>
  <c r="DE70" i="2"/>
  <c r="DE72" i="2"/>
  <c r="DE74" i="2"/>
  <c r="DE71" i="2"/>
  <c r="DE73" i="2"/>
  <c r="DE85" i="2" s="1"/>
  <c r="DE75" i="2"/>
  <c r="DE77" i="2"/>
  <c r="DE79" i="2"/>
  <c r="DE81" i="2"/>
  <c r="DE78" i="2"/>
  <c r="DE76" i="2"/>
  <c r="DE82" i="2"/>
  <c r="DE83" i="2"/>
  <c r="DE80" i="2"/>
  <c r="DE39" i="2"/>
  <c r="DE41" i="2"/>
  <c r="DE43" i="2"/>
  <c r="DE45" i="2"/>
  <c r="DE40" i="2"/>
  <c r="DE42" i="2"/>
  <c r="DE47" i="2"/>
  <c r="DE54" i="2" s="1"/>
  <c r="DE49" i="2"/>
  <c r="DE51" i="2"/>
  <c r="DE44" i="2"/>
  <c r="DE46" i="2"/>
  <c r="DE48" i="2"/>
  <c r="DE52" i="2"/>
  <c r="DE50" i="2"/>
  <c r="DE100" i="2"/>
  <c r="DE115" i="2" s="1"/>
  <c r="DE102" i="2"/>
  <c r="DE104" i="2"/>
  <c r="DE106" i="2"/>
  <c r="DE101" i="2"/>
  <c r="DE103" i="2"/>
  <c r="DE108" i="2"/>
  <c r="DE110" i="2"/>
  <c r="DE112" i="2"/>
  <c r="DE105" i="2"/>
  <c r="DE107" i="2"/>
  <c r="DE111" i="2"/>
  <c r="DE109" i="2"/>
  <c r="DE113" i="2"/>
  <c r="DE130" i="2"/>
  <c r="DE132" i="2"/>
  <c r="DE134" i="2"/>
  <c r="DE136" i="2"/>
  <c r="DE131" i="2"/>
  <c r="DE133" i="2"/>
  <c r="DE139" i="2"/>
  <c r="DE138" i="2"/>
  <c r="DE140" i="2"/>
  <c r="DE142" i="2"/>
  <c r="DE135" i="2"/>
  <c r="DE137" i="2"/>
  <c r="DE141" i="2"/>
  <c r="DE143" i="2"/>
  <c r="BM123" i="2"/>
  <c r="BN122" i="2"/>
  <c r="BM153" i="2"/>
  <c r="BN152" i="2"/>
  <c r="DD19" i="2"/>
  <c r="AQ14" i="2"/>
  <c r="BO92" i="2"/>
  <c r="BN93" i="2"/>
  <c r="DD17" i="2"/>
  <c r="DD26" i="2"/>
  <c r="DD20" i="2"/>
  <c r="DD24" i="2"/>
  <c r="AQ26" i="2"/>
  <c r="AQ20" i="2"/>
  <c r="AQ27" i="2"/>
  <c r="AQ17" i="2"/>
  <c r="AQ23" i="2"/>
  <c r="AQ22" i="2"/>
  <c r="AQ21" i="2"/>
  <c r="AQ24" i="2"/>
  <c r="AQ19" i="2"/>
  <c r="AQ25" i="2"/>
  <c r="AQ18" i="2"/>
  <c r="AQ16" i="2"/>
  <c r="AR23" i="2"/>
  <c r="AR25" i="2"/>
  <c r="AS16" i="2"/>
  <c r="AS27" i="2"/>
  <c r="AS17" i="2"/>
  <c r="AR26" i="2"/>
  <c r="AR17" i="2"/>
  <c r="AR19" i="2"/>
  <c r="AR14" i="2"/>
  <c r="AS20" i="2"/>
  <c r="AS15" i="2"/>
  <c r="AR24" i="2"/>
  <c r="AS24" i="2"/>
  <c r="AS21" i="2"/>
  <c r="AS19" i="2"/>
  <c r="AR16" i="2"/>
  <c r="AR22" i="2"/>
  <c r="AS26" i="2"/>
  <c r="AR21" i="2"/>
  <c r="AS22" i="2"/>
  <c r="AR27" i="2"/>
  <c r="AS25" i="2"/>
  <c r="AR18" i="2"/>
  <c r="AS23" i="2"/>
  <c r="AS18" i="2"/>
  <c r="AR20" i="2"/>
  <c r="AS14" i="2"/>
  <c r="AT20" i="2"/>
  <c r="AT17" i="2"/>
  <c r="AT23" i="2"/>
  <c r="AT21" i="2"/>
  <c r="AT16" i="2"/>
  <c r="AT27" i="2"/>
  <c r="AT15" i="2"/>
  <c r="AT24" i="2"/>
  <c r="AT19" i="2"/>
  <c r="AT26" i="2"/>
  <c r="AT22" i="2"/>
  <c r="AT25" i="2"/>
  <c r="AT18" i="2"/>
  <c r="AT14" i="2"/>
  <c r="AU17" i="2"/>
  <c r="AU22" i="2"/>
  <c r="AU23" i="2"/>
  <c r="AU18" i="2"/>
  <c r="AU19" i="2"/>
  <c r="AU14" i="2"/>
  <c r="AU24" i="2"/>
  <c r="AU27" i="2"/>
  <c r="AU20" i="2"/>
  <c r="AU25" i="2"/>
  <c r="AU15" i="2"/>
  <c r="AU26" i="2"/>
  <c r="AU21" i="2"/>
  <c r="AU16" i="2"/>
  <c r="AV27" i="2"/>
  <c r="AV20" i="2"/>
  <c r="AV15" i="2"/>
  <c r="AV16" i="2"/>
  <c r="AV18" i="2"/>
  <c r="AV17" i="2"/>
  <c r="AV22" i="2"/>
  <c r="AV23" i="2"/>
  <c r="AV26" i="2"/>
  <c r="AV25" i="2"/>
  <c r="AV14" i="2"/>
  <c r="AV24" i="2"/>
  <c r="AV19" i="2"/>
  <c r="AV21" i="2"/>
  <c r="AW18" i="2"/>
  <c r="AW19" i="2"/>
  <c r="AW24" i="2"/>
  <c r="AW25" i="2"/>
  <c r="AW20" i="2"/>
  <c r="AW23" i="2"/>
  <c r="AW22" i="2"/>
  <c r="AW27" i="2"/>
  <c r="AW26" i="2"/>
  <c r="AW14" i="2"/>
  <c r="AW15" i="2"/>
  <c r="AW17" i="2"/>
  <c r="AW21" i="2"/>
  <c r="AW16" i="2"/>
  <c r="AX26" i="2"/>
  <c r="AX20" i="2"/>
  <c r="AX19" i="2"/>
  <c r="AX24" i="2"/>
  <c r="AX17" i="2"/>
  <c r="AX25" i="2"/>
  <c r="AX18" i="2"/>
  <c r="AX22" i="2"/>
  <c r="AX14" i="2"/>
  <c r="AX16" i="2"/>
  <c r="AX27" i="2"/>
  <c r="AX23" i="2"/>
  <c r="AX21" i="2"/>
  <c r="AX15" i="2"/>
  <c r="AY22" i="2"/>
  <c r="AY21" i="2"/>
  <c r="AY25" i="2"/>
  <c r="AY16" i="2"/>
  <c r="AY17" i="2"/>
  <c r="AY19" i="2"/>
  <c r="AY24" i="2"/>
  <c r="AY15" i="2"/>
  <c r="AY27" i="2"/>
  <c r="AY23" i="2"/>
  <c r="AY20" i="2"/>
  <c r="AY14" i="2"/>
  <c r="AY26" i="2"/>
  <c r="AY18" i="2"/>
  <c r="AZ23" i="2"/>
  <c r="AZ26" i="2"/>
  <c r="AZ27" i="2"/>
  <c r="AZ16" i="2"/>
  <c r="AZ22" i="2"/>
  <c r="AZ19" i="2"/>
  <c r="AZ24" i="2"/>
  <c r="AZ18" i="2"/>
  <c r="AZ17" i="2"/>
  <c r="AZ14" i="2"/>
  <c r="AZ21" i="2"/>
  <c r="AZ20" i="2"/>
  <c r="AZ15" i="2"/>
  <c r="AZ25" i="2"/>
  <c r="BA23" i="2"/>
  <c r="BA15" i="2"/>
  <c r="BA20" i="2"/>
  <c r="BA24" i="2"/>
  <c r="BA21" i="2"/>
  <c r="BA16" i="2"/>
  <c r="BA17" i="2"/>
  <c r="BA14" i="2"/>
  <c r="BA18" i="2"/>
  <c r="BA27" i="2"/>
  <c r="BA26" i="2"/>
  <c r="BA22" i="2"/>
  <c r="BA25" i="2"/>
  <c r="BA19" i="2"/>
  <c r="BB25" i="2"/>
  <c r="BB17" i="2"/>
  <c r="BB18" i="2"/>
  <c r="BB24" i="2"/>
  <c r="BB21" i="2"/>
  <c r="BB23" i="2"/>
  <c r="BB26" i="2"/>
  <c r="BB14" i="2"/>
  <c r="BB27" i="2"/>
  <c r="BB20" i="2"/>
  <c r="BB16" i="2"/>
  <c r="BB19" i="2"/>
  <c r="BB22" i="2"/>
  <c r="BC16" i="2"/>
  <c r="BC22" i="2"/>
  <c r="BC18" i="2"/>
  <c r="BC26" i="2"/>
  <c r="BC17" i="2"/>
  <c r="BC21" i="2"/>
  <c r="BC25" i="2"/>
  <c r="BC19" i="2"/>
  <c r="BC27" i="2"/>
  <c r="BC20" i="2"/>
  <c r="BC15" i="2"/>
  <c r="BC23" i="2"/>
  <c r="BC14" i="2"/>
  <c r="BC24" i="2"/>
  <c r="BD21" i="2"/>
  <c r="BD22" i="2"/>
  <c r="BD20" i="2"/>
  <c r="BD23" i="2"/>
  <c r="BD15" i="2"/>
  <c r="BD25" i="2"/>
  <c r="BD26" i="2"/>
  <c r="BD14" i="2"/>
  <c r="BD17" i="2"/>
  <c r="BD16" i="2"/>
  <c r="BD19" i="2"/>
  <c r="BD24" i="2"/>
  <c r="BD27" i="2"/>
  <c r="BD18" i="2"/>
  <c r="BE16" i="2"/>
  <c r="BE27" i="2"/>
  <c r="BE25" i="2"/>
  <c r="BE20" i="2"/>
  <c r="BE23" i="2"/>
  <c r="BE22" i="2"/>
  <c r="BE24" i="2"/>
  <c r="BE19" i="2"/>
  <c r="BE15" i="2"/>
  <c r="BE26" i="2"/>
  <c r="BE17" i="2"/>
  <c r="BE18" i="2"/>
  <c r="BE21" i="2"/>
  <c r="BE14" i="2"/>
  <c r="BF24" i="2"/>
  <c r="BF23" i="2"/>
  <c r="BF15" i="2"/>
  <c r="BF16" i="2"/>
  <c r="BF20" i="2"/>
  <c r="BF21" i="2"/>
  <c r="BF26" i="2"/>
  <c r="BF19" i="2"/>
  <c r="BF27" i="2"/>
  <c r="BF17" i="2"/>
  <c r="BF25" i="2"/>
  <c r="BF22" i="2"/>
  <c r="BF14" i="2"/>
  <c r="BF18" i="2"/>
  <c r="BG20" i="2"/>
  <c r="BG19" i="2"/>
  <c r="BG23" i="2"/>
  <c r="BG14" i="2"/>
  <c r="BG21" i="2"/>
  <c r="BG24" i="2"/>
  <c r="BG27" i="2"/>
  <c r="BG15" i="2"/>
  <c r="BG26" i="2"/>
  <c r="BG16" i="2"/>
  <c r="BG18" i="2"/>
  <c r="BG25" i="2"/>
  <c r="BG17" i="2"/>
  <c r="BG22" i="2"/>
  <c r="BH23" i="2"/>
  <c r="BH15" i="2"/>
  <c r="BH26" i="2"/>
  <c r="BH19" i="2"/>
  <c r="BH20" i="2"/>
  <c r="BH25" i="2"/>
  <c r="BH18" i="2"/>
  <c r="BH22" i="2"/>
  <c r="BH24" i="2"/>
  <c r="BH17" i="2"/>
  <c r="BH21" i="2"/>
  <c r="BH16" i="2"/>
  <c r="BH27" i="2"/>
  <c r="BH14" i="2"/>
  <c r="BI25" i="2"/>
  <c r="BI21" i="2"/>
  <c r="BI24" i="2"/>
  <c r="BI26" i="2"/>
  <c r="BI20" i="2"/>
  <c r="BI22" i="2"/>
  <c r="BI15" i="2"/>
  <c r="BI19" i="2"/>
  <c r="BI23" i="2"/>
  <c r="BI16" i="2"/>
  <c r="BI17" i="2"/>
  <c r="BI14" i="2"/>
  <c r="BI18" i="2"/>
  <c r="BI27" i="2"/>
  <c r="BJ22" i="2"/>
  <c r="BJ20" i="2"/>
  <c r="BJ19" i="2"/>
  <c r="BJ18" i="2"/>
  <c r="BJ23" i="2"/>
  <c r="BJ21" i="2"/>
  <c r="BJ16" i="2"/>
  <c r="BJ17" i="2"/>
  <c r="BJ25" i="2"/>
  <c r="BJ26" i="2"/>
  <c r="BJ27" i="2"/>
  <c r="BJ15" i="2"/>
  <c r="BJ24" i="2"/>
  <c r="BK25" i="2"/>
  <c r="BK15" i="2"/>
  <c r="BK23" i="2"/>
  <c r="BK21" i="2"/>
  <c r="BK14" i="2"/>
  <c r="BK17" i="2"/>
  <c r="BK26" i="2"/>
  <c r="BK16" i="2"/>
  <c r="BK27" i="2"/>
  <c r="BK18" i="2"/>
  <c r="BK19" i="2"/>
  <c r="BK24" i="2"/>
  <c r="BK20" i="2"/>
  <c r="BK22" i="2"/>
  <c r="BL21" i="2"/>
  <c r="BL23" i="2"/>
  <c r="BL15" i="2"/>
  <c r="BL24" i="2"/>
  <c r="BL22" i="2"/>
  <c r="BL17" i="2"/>
  <c r="BL26" i="2"/>
  <c r="BL25" i="2"/>
  <c r="BL18" i="2"/>
  <c r="BL20" i="2"/>
  <c r="BL27" i="2"/>
  <c r="BL16" i="2"/>
  <c r="BL14" i="2"/>
  <c r="BL19" i="2"/>
  <c r="BM22" i="2"/>
  <c r="BM27" i="2"/>
  <c r="BM17" i="2"/>
  <c r="BM25" i="2"/>
  <c r="BM18" i="2"/>
  <c r="BM23" i="2"/>
  <c r="BM24" i="2"/>
  <c r="BM19" i="2"/>
  <c r="BM20" i="2"/>
  <c r="BM15" i="2"/>
  <c r="BM21" i="2"/>
  <c r="BM14" i="2"/>
  <c r="BM16" i="2"/>
  <c r="BM26" i="2"/>
  <c r="BN24" i="2"/>
  <c r="BN21" i="2"/>
  <c r="BN25" i="2"/>
  <c r="BN18" i="2"/>
  <c r="BN27" i="2"/>
  <c r="BN26" i="2"/>
  <c r="BN16" i="2"/>
  <c r="BN15" i="2"/>
  <c r="BN17" i="2"/>
  <c r="BN23" i="2"/>
  <c r="BN20" i="2"/>
  <c r="BN19" i="2"/>
  <c r="BN22" i="2"/>
  <c r="BN14" i="2"/>
  <c r="BO20" i="2"/>
  <c r="BO16" i="2"/>
  <c r="BO19" i="2"/>
  <c r="BO24" i="2"/>
  <c r="BO14" i="2"/>
  <c r="BO21" i="2"/>
  <c r="BO26" i="2"/>
  <c r="BO25" i="2"/>
  <c r="BO15" i="2"/>
  <c r="BO17" i="2"/>
  <c r="BO22" i="2"/>
  <c r="BO27" i="2"/>
  <c r="BO23" i="2"/>
  <c r="BO18" i="2"/>
  <c r="BP17" i="2"/>
  <c r="BP15" i="2"/>
  <c r="BP21" i="2"/>
  <c r="BP16" i="2"/>
  <c r="BP19" i="2"/>
  <c r="BP24" i="2"/>
  <c r="BP18" i="2"/>
  <c r="BP22" i="2"/>
  <c r="BP27" i="2"/>
  <c r="BP20" i="2"/>
  <c r="BP14" i="2"/>
  <c r="BP26" i="2"/>
  <c r="BP23" i="2"/>
  <c r="BP25" i="2"/>
  <c r="BQ20" i="2"/>
  <c r="BQ18" i="2"/>
  <c r="BQ21" i="2"/>
  <c r="BQ27" i="2"/>
  <c r="BQ26" i="2"/>
  <c r="BQ19" i="2"/>
  <c r="BQ25" i="2"/>
  <c r="BQ15" i="2"/>
  <c r="BQ23" i="2"/>
  <c r="BQ24" i="2"/>
  <c r="BQ16" i="2"/>
  <c r="BQ17" i="2"/>
  <c r="BQ14" i="2"/>
  <c r="BQ22" i="2"/>
  <c r="BR16" i="2"/>
  <c r="BR15" i="2"/>
  <c r="BR17" i="2"/>
  <c r="BR21" i="2"/>
  <c r="BR27" i="2"/>
  <c r="BR22" i="2"/>
  <c r="BR25" i="2"/>
  <c r="BR20" i="2"/>
  <c r="BR19" i="2"/>
  <c r="BR18" i="2"/>
  <c r="BR23" i="2"/>
  <c r="BR24" i="2"/>
  <c r="BR26" i="2"/>
  <c r="BR14" i="2"/>
  <c r="BS22" i="2"/>
  <c r="BS25" i="2"/>
  <c r="BS20" i="2"/>
  <c r="BS15" i="2"/>
  <c r="BS26" i="2"/>
  <c r="BS19" i="2"/>
  <c r="BS14" i="2"/>
  <c r="BS17" i="2"/>
  <c r="BS23" i="2"/>
  <c r="BS16" i="2"/>
  <c r="BS18" i="2"/>
  <c r="BS27" i="2"/>
  <c r="BS21" i="2"/>
  <c r="BS24" i="2"/>
  <c r="BT22" i="2"/>
  <c r="BT23" i="2"/>
  <c r="BT19" i="2"/>
  <c r="BT15" i="2"/>
  <c r="BT25" i="2"/>
  <c r="BT27" i="2"/>
  <c r="BT21" i="2"/>
  <c r="BT17" i="2"/>
  <c r="BT18" i="2"/>
  <c r="BT14" i="2"/>
  <c r="BT20" i="2"/>
  <c r="BT16" i="2"/>
  <c r="BT26" i="2"/>
  <c r="BT24" i="2"/>
  <c r="BU17" i="2"/>
  <c r="BU27" i="2"/>
  <c r="BU16" i="2"/>
  <c r="BU116" i="2" s="1"/>
  <c r="BU14" i="2"/>
  <c r="BU19" i="2"/>
  <c r="BU20" i="2"/>
  <c r="BU23" i="2"/>
  <c r="BU15" i="2"/>
  <c r="BU25" i="2"/>
  <c r="BU21" i="2"/>
  <c r="BU22" i="2"/>
  <c r="BU26" i="2"/>
  <c r="BU18" i="2"/>
  <c r="BU24" i="2"/>
  <c r="BV24" i="2"/>
  <c r="BV16" i="2"/>
  <c r="BV15" i="2"/>
  <c r="BV19" i="2"/>
  <c r="BV27" i="2"/>
  <c r="BV22" i="2"/>
  <c r="BV18" i="2"/>
  <c r="BV23" i="2"/>
  <c r="BV25" i="2"/>
  <c r="BV14" i="2"/>
  <c r="BV21" i="2"/>
  <c r="BV17" i="2"/>
  <c r="BV55" i="2" s="1"/>
  <c r="BV20" i="2"/>
  <c r="BV116" i="2" s="1"/>
  <c r="BV26" i="2"/>
  <c r="BW22" i="2"/>
  <c r="BW25" i="2"/>
  <c r="BW16" i="2"/>
  <c r="BW19" i="2"/>
  <c r="BW23" i="2"/>
  <c r="BW14" i="2"/>
  <c r="BW116" i="2" s="1"/>
  <c r="BW21" i="2"/>
  <c r="BW55" i="2" s="1"/>
  <c r="BW24" i="2"/>
  <c r="BW15" i="2"/>
  <c r="BW20" i="2"/>
  <c r="BW18" i="2"/>
  <c r="BW17" i="2"/>
  <c r="BW27" i="2"/>
  <c r="BW26" i="2"/>
  <c r="BX21" i="2"/>
  <c r="BX15" i="2"/>
  <c r="BX24" i="2"/>
  <c r="BX27" i="2"/>
  <c r="BX20" i="2"/>
  <c r="BX22" i="2"/>
  <c r="BX14" i="2"/>
  <c r="BX18" i="2"/>
  <c r="BX16" i="2"/>
  <c r="BX116" i="2" s="1"/>
  <c r="BX19" i="2"/>
  <c r="BX25" i="2"/>
  <c r="BX23" i="2"/>
  <c r="BX17" i="2"/>
  <c r="BX26" i="2"/>
  <c r="BY25" i="2"/>
  <c r="BY15" i="2"/>
  <c r="BY55" i="2" s="1"/>
  <c r="BY23" i="2"/>
  <c r="BY18" i="2"/>
  <c r="BY20" i="2"/>
  <c r="BY26" i="2"/>
  <c r="BY24" i="2"/>
  <c r="BY17" i="2"/>
  <c r="BY19" i="2"/>
  <c r="BY21" i="2"/>
  <c r="BY22" i="2"/>
  <c r="BY16" i="2"/>
  <c r="BY27" i="2"/>
  <c r="BY14" i="2"/>
  <c r="BZ22" i="2"/>
  <c r="BZ20" i="2"/>
  <c r="BZ26" i="2"/>
  <c r="BZ18" i="2"/>
  <c r="BZ21" i="2"/>
  <c r="BZ24" i="2"/>
  <c r="BZ19" i="2"/>
  <c r="BZ25" i="2"/>
  <c r="BZ23" i="2"/>
  <c r="BZ16" i="2"/>
  <c r="BZ15" i="2"/>
  <c r="BZ17" i="2"/>
  <c r="BZ116" i="2" s="1"/>
  <c r="BZ27" i="2"/>
  <c r="BZ14" i="2"/>
  <c r="CA22" i="2"/>
  <c r="CA14" i="2"/>
  <c r="CA17" i="2"/>
  <c r="CA21" i="2"/>
  <c r="CA24" i="2"/>
  <c r="CA20" i="2"/>
  <c r="CA116" i="2" s="1"/>
  <c r="CA25" i="2"/>
  <c r="CA15" i="2"/>
  <c r="CA18" i="2"/>
  <c r="CA26" i="2"/>
  <c r="CA19" i="2"/>
  <c r="CA16" i="2"/>
  <c r="CA27" i="2"/>
  <c r="CA23" i="2"/>
  <c r="CB20" i="2"/>
  <c r="CB116" i="2" s="1"/>
  <c r="CB26" i="2"/>
  <c r="CB16" i="2"/>
  <c r="CB27" i="2"/>
  <c r="CB18" i="2"/>
  <c r="CB19" i="2"/>
  <c r="CB15" i="2"/>
  <c r="CB25" i="2"/>
  <c r="CB24" i="2"/>
  <c r="CB14" i="2"/>
  <c r="CB22" i="2"/>
  <c r="CB23" i="2"/>
  <c r="CB21" i="2"/>
  <c r="CB17" i="2"/>
  <c r="CC16" i="2"/>
  <c r="CC19" i="2"/>
  <c r="CC18" i="2"/>
  <c r="CC24" i="2"/>
  <c r="CC17" i="2"/>
  <c r="CC23" i="2"/>
  <c r="CC27" i="2"/>
  <c r="CC22" i="2"/>
  <c r="CC21" i="2"/>
  <c r="CC14" i="2"/>
  <c r="CC116" i="2" s="1"/>
  <c r="CC20" i="2"/>
  <c r="CC25" i="2"/>
  <c r="CC15" i="2"/>
  <c r="CC26" i="2"/>
  <c r="CD24" i="2"/>
  <c r="CD16" i="2"/>
  <c r="CD22" i="2"/>
  <c r="CD17" i="2"/>
  <c r="CD55" i="2" s="1"/>
  <c r="CD21" i="2"/>
  <c r="CD86" i="2" s="1"/>
  <c r="CD20" i="2"/>
  <c r="CD14" i="2"/>
  <c r="CD19" i="2"/>
  <c r="CD25" i="2"/>
  <c r="CD18" i="2"/>
  <c r="CD15" i="2"/>
  <c r="CD23" i="2"/>
  <c r="CD27" i="2"/>
  <c r="CD26" i="2"/>
  <c r="CE26" i="2"/>
  <c r="CE18" i="2"/>
  <c r="CE19" i="2"/>
  <c r="CE15" i="2"/>
  <c r="CE17" i="2"/>
  <c r="CE20" i="2"/>
  <c r="CE21" i="2"/>
  <c r="CE16" i="2"/>
  <c r="CE25" i="2"/>
  <c r="CE27" i="2"/>
  <c r="CE24" i="2"/>
  <c r="CE23" i="2"/>
  <c r="CE22" i="2"/>
  <c r="CE14" i="2"/>
  <c r="CE116" i="2" s="1"/>
  <c r="CF17" i="2"/>
  <c r="CF55" i="2" s="1"/>
  <c r="CF18" i="2"/>
  <c r="CF23" i="2"/>
  <c r="CF21" i="2"/>
  <c r="CF22" i="2"/>
  <c r="CF16" i="2"/>
  <c r="CF27" i="2"/>
  <c r="CF19" i="2"/>
  <c r="CF26" i="2"/>
  <c r="CF20" i="2"/>
  <c r="CF24" i="2"/>
  <c r="CF25" i="2"/>
  <c r="CF14" i="2"/>
  <c r="CF15" i="2"/>
  <c r="CG22" i="2"/>
  <c r="CG14" i="2"/>
  <c r="CG55" i="2" s="1"/>
  <c r="CG24" i="2"/>
  <c r="CG20" i="2"/>
  <c r="CG21" i="2"/>
  <c r="CG25" i="2"/>
  <c r="CG15" i="2"/>
  <c r="CG19" i="2"/>
  <c r="CG18" i="2"/>
  <c r="CG23" i="2"/>
  <c r="CG16" i="2"/>
  <c r="CG116" i="2" s="1"/>
  <c r="CG27" i="2"/>
  <c r="CG17" i="2"/>
  <c r="CG26" i="2"/>
  <c r="CH17" i="2"/>
  <c r="CH22" i="2"/>
  <c r="CH25" i="2"/>
  <c r="CH21" i="2"/>
  <c r="CH20" i="2"/>
  <c r="CH24" i="2"/>
  <c r="CH23" i="2"/>
  <c r="CH15" i="2"/>
  <c r="CH16" i="2"/>
  <c r="CH26" i="2"/>
  <c r="CH14" i="2"/>
  <c r="CH18" i="2"/>
  <c r="CH55" i="2" s="1"/>
  <c r="CH19" i="2"/>
  <c r="CH27" i="2"/>
  <c r="CI22" i="2"/>
  <c r="CI25" i="2"/>
  <c r="CI15" i="2"/>
  <c r="CI14" i="2"/>
  <c r="CI17" i="2"/>
  <c r="CI21" i="2"/>
  <c r="CI16" i="2"/>
  <c r="CI86" i="2" s="1"/>
  <c r="CI19" i="2"/>
  <c r="CI20" i="2"/>
  <c r="CI23" i="2"/>
  <c r="CI24" i="2"/>
  <c r="CI18" i="2"/>
  <c r="CI27" i="2"/>
  <c r="CI26" i="2"/>
  <c r="CJ26" i="2"/>
  <c r="CJ24" i="2"/>
  <c r="CJ17" i="2"/>
  <c r="CJ18" i="2"/>
  <c r="CJ27" i="2"/>
  <c r="CJ20" i="2"/>
  <c r="CJ25" i="2"/>
  <c r="CJ16" i="2"/>
  <c r="CJ55" i="2" s="1"/>
  <c r="CJ19" i="2"/>
  <c r="CJ86" i="2" s="1"/>
  <c r="CJ15" i="2"/>
  <c r="CJ21" i="2"/>
  <c r="CJ22" i="2"/>
  <c r="CJ14" i="2"/>
  <c r="CJ23" i="2"/>
  <c r="CK24" i="2"/>
  <c r="CK16" i="2"/>
  <c r="CK17" i="2"/>
  <c r="CK23" i="2"/>
  <c r="CK20" i="2"/>
  <c r="CK22" i="2"/>
  <c r="CK18" i="2"/>
  <c r="CK27" i="2"/>
  <c r="CK26" i="2"/>
  <c r="CK19" i="2"/>
  <c r="CK15" i="2"/>
  <c r="CK55" i="2" s="1"/>
  <c r="CK21" i="2"/>
  <c r="CK25" i="2"/>
  <c r="CK14" i="2"/>
  <c r="CL15" i="2"/>
  <c r="CL27" i="2"/>
  <c r="CL16" i="2"/>
  <c r="CL20" i="2"/>
  <c r="CL14" i="2"/>
  <c r="CL86" i="2" s="1"/>
  <c r="CL19" i="2"/>
  <c r="CL24" i="2"/>
  <c r="CL17" i="2"/>
  <c r="CL22" i="2"/>
  <c r="CL26" i="2"/>
  <c r="CL18" i="2"/>
  <c r="CL25" i="2"/>
  <c r="CL21" i="2"/>
  <c r="CL23" i="2"/>
  <c r="CM17" i="2"/>
  <c r="CM21" i="2"/>
  <c r="CM20" i="2"/>
  <c r="CM22" i="2"/>
  <c r="CM19" i="2"/>
  <c r="CM15" i="2"/>
  <c r="CM55" i="2" s="1"/>
  <c r="CM18" i="2"/>
  <c r="CM14" i="2"/>
  <c r="CM16" i="2"/>
  <c r="CM24" i="2"/>
  <c r="CM25" i="2"/>
  <c r="CM26" i="2"/>
  <c r="CM27" i="2"/>
  <c r="CM23" i="2"/>
  <c r="CN16" i="2"/>
  <c r="CN55" i="2" s="1"/>
  <c r="CN17" i="2"/>
  <c r="CN24" i="2"/>
  <c r="CN20" i="2"/>
  <c r="BB15" i="2"/>
  <c r="CN14" i="2"/>
  <c r="CN19" i="2"/>
  <c r="CN22" i="2"/>
  <c r="CN25" i="2"/>
  <c r="CN23" i="2"/>
  <c r="CN18" i="2"/>
  <c r="CN27" i="2"/>
  <c r="AR15" i="2"/>
  <c r="BJ14" i="2"/>
  <c r="CN15" i="2"/>
  <c r="CN26" i="2"/>
  <c r="CN21" i="2"/>
  <c r="CO23" i="2"/>
  <c r="CO19" i="2"/>
  <c r="CO18" i="2"/>
  <c r="CO20" i="2"/>
  <c r="CO21" i="2"/>
  <c r="CO26" i="2"/>
  <c r="CO17" i="2"/>
  <c r="CO55" i="2" s="1"/>
  <c r="CO22" i="2"/>
  <c r="CO15" i="2"/>
  <c r="CO16" i="2"/>
  <c r="CO24" i="2"/>
  <c r="CO25" i="2"/>
  <c r="CO27" i="2"/>
  <c r="CO14" i="2"/>
  <c r="CP19" i="2"/>
  <c r="CP116" i="2" s="1"/>
  <c r="CP20" i="2"/>
  <c r="CP86" i="2" s="1"/>
  <c r="CP15" i="2"/>
  <c r="CP26" i="2"/>
  <c r="CP18" i="2"/>
  <c r="CP27" i="2"/>
  <c r="CP16" i="2"/>
  <c r="CP25" i="2"/>
  <c r="CP23" i="2"/>
  <c r="CP24" i="2"/>
  <c r="CP22" i="2"/>
  <c r="CP21" i="2"/>
  <c r="CP17" i="2"/>
  <c r="CP14" i="2"/>
  <c r="CQ22" i="2"/>
  <c r="CQ27" i="2"/>
  <c r="CQ16" i="2"/>
  <c r="CQ17" i="2"/>
  <c r="CQ21" i="2"/>
  <c r="CQ20" i="2"/>
  <c r="CQ25" i="2"/>
  <c r="CQ15" i="2"/>
  <c r="CQ23" i="2"/>
  <c r="CQ19" i="2"/>
  <c r="CQ26" i="2"/>
  <c r="CQ14" i="2"/>
  <c r="CQ86" i="2" s="1"/>
  <c r="CQ18" i="2"/>
  <c r="CQ24" i="2"/>
  <c r="CR22" i="2"/>
  <c r="CR17" i="2"/>
  <c r="CR23" i="2"/>
  <c r="CR20" i="2"/>
  <c r="CR26" i="2"/>
  <c r="CR15" i="2"/>
  <c r="CR21" i="2"/>
  <c r="CR19" i="2"/>
  <c r="CR25" i="2"/>
  <c r="CR14" i="2"/>
  <c r="CR18" i="2"/>
  <c r="CR16" i="2"/>
  <c r="CR27" i="2"/>
  <c r="CR24" i="2"/>
  <c r="CS18" i="2"/>
  <c r="CS26" i="2"/>
  <c r="CS19" i="2"/>
  <c r="CS22" i="2"/>
  <c r="CS14" i="2"/>
  <c r="CS17" i="2"/>
  <c r="CS25" i="2"/>
  <c r="CS21" i="2"/>
  <c r="CS116" i="2" s="1"/>
  <c r="CS24" i="2"/>
  <c r="CS20" i="2"/>
  <c r="CS27" i="2"/>
  <c r="CS16" i="2"/>
  <c r="CS15" i="2"/>
  <c r="CS23" i="2"/>
  <c r="CT21" i="2"/>
  <c r="CT14" i="2"/>
  <c r="CT116" i="2" s="1"/>
  <c r="CT16" i="2"/>
  <c r="CT25" i="2"/>
  <c r="CT22" i="2"/>
  <c r="CT23" i="2"/>
  <c r="CT26" i="2"/>
  <c r="CT19" i="2"/>
  <c r="CT15" i="2"/>
  <c r="CT27" i="2"/>
  <c r="CT17" i="2"/>
  <c r="CT20" i="2"/>
  <c r="CT24" i="2"/>
  <c r="CT18" i="2"/>
  <c r="CU20" i="2"/>
  <c r="CU22" i="2"/>
  <c r="CU16" i="2"/>
  <c r="CU27" i="2"/>
  <c r="CU25" i="2"/>
  <c r="CU18" i="2"/>
  <c r="CU26" i="2"/>
  <c r="CU21" i="2"/>
  <c r="CU15" i="2"/>
  <c r="CU23" i="2"/>
  <c r="CU14" i="2"/>
  <c r="CU55" i="2" s="1"/>
  <c r="CU19" i="2"/>
  <c r="CU116" i="2" s="1"/>
  <c r="CU24" i="2"/>
  <c r="CU17" i="2"/>
  <c r="CV27" i="2"/>
  <c r="CV24" i="2"/>
  <c r="CV18" i="2"/>
  <c r="CV15" i="2"/>
  <c r="CV21" i="2"/>
  <c r="CV16" i="2"/>
  <c r="CV116" i="2" s="1"/>
  <c r="CV26" i="2"/>
  <c r="CV20" i="2"/>
  <c r="CV25" i="2"/>
  <c r="CV17" i="2"/>
  <c r="CV19" i="2"/>
  <c r="CV14" i="2"/>
  <c r="CV22" i="2"/>
  <c r="CV23" i="2"/>
  <c r="CW25" i="2"/>
  <c r="CW15" i="2"/>
  <c r="CW23" i="2"/>
  <c r="CW22" i="2"/>
  <c r="CW18" i="2"/>
  <c r="CW24" i="2"/>
  <c r="CW21" i="2"/>
  <c r="CW116" i="2" s="1"/>
  <c r="CW27" i="2"/>
  <c r="CW16" i="2"/>
  <c r="CW26" i="2"/>
  <c r="CW14" i="2"/>
  <c r="CW17" i="2"/>
  <c r="CW20" i="2"/>
  <c r="CW19" i="2"/>
  <c r="CX19" i="2"/>
  <c r="CX14" i="2"/>
  <c r="CX86" i="2" s="1"/>
  <c r="CX16" i="2"/>
  <c r="CX20" i="2"/>
  <c r="CX25" i="2"/>
  <c r="CX15" i="2"/>
  <c r="CX26" i="2"/>
  <c r="CX18" i="2"/>
  <c r="CX24" i="2"/>
  <c r="CX17" i="2"/>
  <c r="CX23" i="2"/>
  <c r="CX22" i="2"/>
  <c r="CX27" i="2"/>
  <c r="CX21" i="2"/>
  <c r="CY22" i="2"/>
  <c r="CY17" i="2"/>
  <c r="CY16" i="2"/>
  <c r="CY20" i="2"/>
  <c r="CY25" i="2"/>
  <c r="CY27" i="2"/>
  <c r="CY19" i="2"/>
  <c r="CY21" i="2"/>
  <c r="CY15" i="2"/>
  <c r="CY26" i="2"/>
  <c r="CY23" i="2"/>
  <c r="CY14" i="2"/>
  <c r="CY116" i="2" s="1"/>
  <c r="CY18" i="2"/>
  <c r="CY24" i="2"/>
  <c r="CZ22" i="2"/>
  <c r="CZ18" i="2"/>
  <c r="CZ24" i="2"/>
  <c r="CZ17" i="2"/>
  <c r="CZ23" i="2"/>
  <c r="CZ25" i="2"/>
  <c r="CZ16" i="2"/>
  <c r="CZ27" i="2"/>
  <c r="CZ19" i="2"/>
  <c r="CZ20" i="2"/>
  <c r="CZ15" i="2"/>
  <c r="CZ21" i="2"/>
  <c r="CZ14" i="2"/>
  <c r="CZ86" i="2" s="1"/>
  <c r="CZ26" i="2"/>
  <c r="DA18" i="2"/>
  <c r="DA19" i="2"/>
  <c r="DA22" i="2"/>
  <c r="DA16" i="2"/>
  <c r="DA17" i="2"/>
  <c r="DA25" i="2"/>
  <c r="DA26" i="2"/>
  <c r="DA14" i="2"/>
  <c r="DA116" i="2" s="1"/>
  <c r="DA20" i="2"/>
  <c r="DA27" i="2"/>
  <c r="DA15" i="2"/>
  <c r="DA23" i="2"/>
  <c r="DA24" i="2"/>
  <c r="DA21" i="2"/>
  <c r="DB21" i="2"/>
  <c r="DB27" i="2"/>
  <c r="DB16" i="2"/>
  <c r="DB24" i="2"/>
  <c r="DB20" i="2"/>
  <c r="DB19" i="2"/>
  <c r="DB15" i="2"/>
  <c r="DB22" i="2"/>
  <c r="DB23" i="2"/>
  <c r="DB14" i="2"/>
  <c r="DB116" i="2" s="1"/>
  <c r="DB17" i="2"/>
  <c r="DB25" i="2"/>
  <c r="DB26" i="2"/>
  <c r="DB18" i="2"/>
  <c r="DC26" i="2"/>
  <c r="DC19" i="2"/>
  <c r="DC18" i="2"/>
  <c r="DC27" i="2"/>
  <c r="DC20" i="2"/>
  <c r="DC21" i="2"/>
  <c r="DC22" i="2"/>
  <c r="DC15" i="2"/>
  <c r="DC17" i="2"/>
  <c r="DC23" i="2"/>
  <c r="DC16" i="2"/>
  <c r="DC55" i="2" s="1"/>
  <c r="DC25" i="2"/>
  <c r="DC116" i="2" s="1"/>
  <c r="DC24" i="2"/>
  <c r="DC14" i="2"/>
  <c r="DD14" i="2"/>
  <c r="DD27" i="2"/>
  <c r="DD16" i="2"/>
  <c r="DD22" i="2"/>
  <c r="DD21" i="2"/>
  <c r="DD15" i="2"/>
  <c r="DD86" i="2" s="1"/>
  <c r="DD18" i="2"/>
  <c r="DD25" i="2"/>
  <c r="DD23" i="2"/>
  <c r="DF8" i="2"/>
  <c r="DE15" i="2"/>
  <c r="DE18" i="2"/>
  <c r="DE21" i="2"/>
  <c r="DE16" i="2"/>
  <c r="DE116" i="2" s="1"/>
  <c r="DE17" i="2"/>
  <c r="DE22" i="2"/>
  <c r="DE25" i="2"/>
  <c r="DE20" i="2"/>
  <c r="DE23" i="2"/>
  <c r="DE27" i="2"/>
  <c r="DE19" i="2"/>
  <c r="DE24" i="2"/>
  <c r="DE26" i="2"/>
  <c r="DE14" i="2"/>
  <c r="AD14" i="2"/>
  <c r="AH11" i="2"/>
  <c r="Y58" i="2"/>
  <c r="G53" i="16"/>
  <c r="Y89" i="2"/>
  <c r="J53" i="16"/>
  <c r="AD142" i="2"/>
  <c r="AE142" i="2" s="1"/>
  <c r="AF142" i="2" s="1"/>
  <c r="AD141" i="2"/>
  <c r="AE141" i="2" s="1"/>
  <c r="AF141" i="2" s="1"/>
  <c r="AD140" i="2"/>
  <c r="AE140" i="2" s="1"/>
  <c r="AF140" i="2" s="1"/>
  <c r="AD143" i="2"/>
  <c r="AE143" i="2" s="1"/>
  <c r="AF143" i="2" s="1"/>
  <c r="AD134" i="2"/>
  <c r="AE134" i="2" s="1"/>
  <c r="AF134" i="2" s="1"/>
  <c r="AD137" i="2"/>
  <c r="AE137" i="2" s="1"/>
  <c r="AF137" i="2" s="1"/>
  <c r="AD139" i="2"/>
  <c r="AE139" i="2" s="1"/>
  <c r="AF139" i="2" s="1"/>
  <c r="AD136" i="2"/>
  <c r="AE136" i="2" s="1"/>
  <c r="AF136" i="2" s="1"/>
  <c r="AD135" i="2"/>
  <c r="AE135" i="2" s="1"/>
  <c r="AF135" i="2" s="1"/>
  <c r="AD131" i="2"/>
  <c r="AE131" i="2" s="1"/>
  <c r="AF131" i="2" s="1"/>
  <c r="AD133" i="2"/>
  <c r="AE133" i="2" s="1"/>
  <c r="AF133" i="2" s="1"/>
  <c r="AD138" i="2"/>
  <c r="AE138" i="2" s="1"/>
  <c r="AF138" i="2" s="1"/>
  <c r="AD132" i="2"/>
  <c r="AE132" i="2" s="1"/>
  <c r="AF132" i="2" s="1"/>
  <c r="AD130" i="2"/>
  <c r="AE130" i="2" s="1"/>
  <c r="AF130" i="2" s="1"/>
  <c r="Q11" i="16"/>
  <c r="M20" i="16"/>
  <c r="M19" i="16"/>
  <c r="G29" i="2"/>
  <c r="AD15" i="2"/>
  <c r="AE15" i="2" s="1"/>
  <c r="AF15" i="2" s="1"/>
  <c r="DD116" i="2"/>
  <c r="CS115" i="2"/>
  <c r="CO116" i="2"/>
  <c r="CD85" i="2"/>
  <c r="CA86" i="2"/>
  <c r="CL115" i="2"/>
  <c r="CU85" i="2"/>
  <c r="CR86" i="2"/>
  <c r="CP54" i="2"/>
  <c r="CE55" i="2"/>
  <c r="BW115" i="2"/>
  <c r="CU115" i="2"/>
  <c r="CK116" i="2"/>
  <c r="BZ55" i="2"/>
  <c r="CQ115" i="2"/>
  <c r="BZ86" i="2"/>
  <c r="CN54" i="2"/>
  <c r="CZ85" i="2"/>
  <c r="CW115" i="2"/>
  <c r="BU85" i="2"/>
  <c r="CN86" i="2"/>
  <c r="DB54" i="2"/>
  <c r="CS85" i="2"/>
  <c r="DB86" i="2"/>
  <c r="DD54" i="2"/>
  <c r="CA54" i="2"/>
  <c r="DC54" i="2"/>
  <c r="DE55" i="2"/>
  <c r="BY115" i="2"/>
  <c r="CB54" i="2"/>
  <c r="CJ116" i="2"/>
  <c r="CT86" i="2"/>
  <c r="CR55" i="2"/>
  <c r="CO115" i="2"/>
  <c r="CK54" i="2"/>
  <c r="CR116" i="2"/>
  <c r="BU86" i="2"/>
  <c r="CS86" i="2"/>
  <c r="AD74" i="2"/>
  <c r="AE74" i="2" s="1"/>
  <c r="AF74" i="2" s="1"/>
  <c r="AD71" i="2"/>
  <c r="AE71" i="2" s="1"/>
  <c r="AF71" i="2" s="1"/>
  <c r="AD76" i="2"/>
  <c r="AE76" i="2" s="1"/>
  <c r="AF76" i="2" s="1"/>
  <c r="AD109" i="2"/>
  <c r="AE109" i="2" s="1"/>
  <c r="AF109" i="2" s="1"/>
  <c r="AD104" i="2"/>
  <c r="AE104" i="2" s="1"/>
  <c r="AF104" i="2" s="1"/>
  <c r="AD111" i="2"/>
  <c r="AE111" i="2" s="1"/>
  <c r="AF111" i="2" s="1"/>
  <c r="AD107" i="2"/>
  <c r="AE107" i="2" s="1"/>
  <c r="AF107" i="2" s="1"/>
  <c r="AD103" i="2"/>
  <c r="AE103" i="2" s="1"/>
  <c r="AF103" i="2" s="1"/>
  <c r="AD80" i="2"/>
  <c r="AE80" i="2" s="1"/>
  <c r="AF80" i="2" s="1"/>
  <c r="AD77" i="2"/>
  <c r="AE77" i="2" s="1"/>
  <c r="AF77" i="2" s="1"/>
  <c r="AD102" i="2"/>
  <c r="AE102" i="2" s="1"/>
  <c r="AF102" i="2" s="1"/>
  <c r="AD105" i="2"/>
  <c r="AE105" i="2" s="1"/>
  <c r="AF105" i="2" s="1"/>
  <c r="AD83" i="2"/>
  <c r="AE83" i="2" s="1"/>
  <c r="AF83" i="2" s="1"/>
  <c r="AD70" i="2"/>
  <c r="AE70" i="2" s="1"/>
  <c r="AF70" i="2" s="1"/>
  <c r="AD106" i="2"/>
  <c r="AE106" i="2" s="1"/>
  <c r="AF106" i="2" s="1"/>
  <c r="AD110" i="2"/>
  <c r="AE110" i="2" s="1"/>
  <c r="AF110" i="2" s="1"/>
  <c r="AD73" i="2"/>
  <c r="AE73" i="2" s="1"/>
  <c r="AF73" i="2" s="1"/>
  <c r="AD113" i="2"/>
  <c r="AE113" i="2" s="1"/>
  <c r="AF113" i="2" s="1"/>
  <c r="AD108" i="2"/>
  <c r="AE108" i="2" s="1"/>
  <c r="AF108" i="2" s="1"/>
  <c r="AD82" i="2"/>
  <c r="AE82" i="2" s="1"/>
  <c r="AF82" i="2" s="1"/>
  <c r="AD79" i="2"/>
  <c r="AE79" i="2" s="1"/>
  <c r="AF79" i="2" s="1"/>
  <c r="AD101" i="2"/>
  <c r="AE101" i="2" s="1"/>
  <c r="AF101" i="2" s="1"/>
  <c r="AD72" i="2"/>
  <c r="AE72" i="2" s="1"/>
  <c r="AF72" i="2" s="1"/>
  <c r="AD112" i="2"/>
  <c r="AE112" i="2" s="1"/>
  <c r="AF112" i="2" s="1"/>
  <c r="AD81" i="2"/>
  <c r="AE81" i="2" s="1"/>
  <c r="AF81" i="2" s="1"/>
  <c r="AD78" i="2"/>
  <c r="AE78" i="2" s="1"/>
  <c r="AF78" i="2" s="1"/>
  <c r="AD75" i="2"/>
  <c r="AE75" i="2" s="1"/>
  <c r="AF75" i="2" s="1"/>
  <c r="AD100" i="2"/>
  <c r="AE100" i="2" s="1"/>
  <c r="AF100" i="2" s="1"/>
  <c r="AD47" i="2"/>
  <c r="AE47" i="2" s="1"/>
  <c r="AF47" i="2" s="1"/>
  <c r="AD43" i="2"/>
  <c r="AE43" i="2" s="1"/>
  <c r="AF43" i="2" s="1"/>
  <c r="AD39" i="2"/>
  <c r="AE39" i="2" s="1"/>
  <c r="AF39" i="2" s="1"/>
  <c r="AD23" i="2"/>
  <c r="AE23" i="2" s="1"/>
  <c r="AF23" i="2" s="1"/>
  <c r="AD24" i="2"/>
  <c r="AE24" i="2" s="1"/>
  <c r="AF24" i="2" s="1"/>
  <c r="AD50" i="2"/>
  <c r="AE50" i="2" s="1"/>
  <c r="AF50" i="2" s="1"/>
  <c r="AD46" i="2"/>
  <c r="AE46" i="2" s="1"/>
  <c r="AF46" i="2" s="1"/>
  <c r="AD42" i="2"/>
  <c r="AE42" i="2" s="1"/>
  <c r="AF42" i="2" s="1"/>
  <c r="AD17" i="2"/>
  <c r="AE17" i="2" s="1"/>
  <c r="AF17" i="2" s="1"/>
  <c r="AD25" i="2"/>
  <c r="AE25" i="2" s="1"/>
  <c r="AF25" i="2" s="1"/>
  <c r="AD18" i="2"/>
  <c r="AE18" i="2" s="1"/>
  <c r="AF18" i="2" s="1"/>
  <c r="AD26" i="2"/>
  <c r="AE26" i="2" s="1"/>
  <c r="AF26" i="2" s="1"/>
  <c r="AD49" i="2"/>
  <c r="AE49" i="2" s="1"/>
  <c r="AF49" i="2" s="1"/>
  <c r="AD45" i="2"/>
  <c r="AE45" i="2" s="1"/>
  <c r="AF45" i="2" s="1"/>
  <c r="AD41" i="2"/>
  <c r="AE41" i="2" s="1"/>
  <c r="AF41" i="2" s="1"/>
  <c r="AD19" i="2"/>
  <c r="AE19" i="2" s="1"/>
  <c r="AF19" i="2" s="1"/>
  <c r="AD27" i="2"/>
  <c r="AE27" i="2" s="1"/>
  <c r="AF27" i="2" s="1"/>
  <c r="AD48" i="2"/>
  <c r="AE48" i="2" s="1"/>
  <c r="AF48" i="2" s="1"/>
  <c r="AD44" i="2"/>
  <c r="AE44" i="2" s="1"/>
  <c r="AF44" i="2" s="1"/>
  <c r="AD40" i="2"/>
  <c r="AE40" i="2" s="1"/>
  <c r="AF40" i="2" s="1"/>
  <c r="AD21" i="2"/>
  <c r="AE21" i="2" s="1"/>
  <c r="AF21" i="2" s="1"/>
  <c r="AD52" i="2"/>
  <c r="AE52" i="2" s="1"/>
  <c r="AF52" i="2" s="1"/>
  <c r="AD51" i="2"/>
  <c r="AE51" i="2" s="1"/>
  <c r="AF51" i="2" s="1"/>
  <c r="AD16" i="2"/>
  <c r="AE16" i="2" s="1"/>
  <c r="AF16" i="2" s="1"/>
  <c r="AD20" i="2"/>
  <c r="AE20" i="2" s="1"/>
  <c r="AF20" i="2" s="1"/>
  <c r="AD22" i="2"/>
  <c r="AE22" i="2" s="1"/>
  <c r="AF22" i="2" s="1"/>
  <c r="G54" i="2"/>
  <c r="AB12" i="2"/>
  <c r="AH14" i="2" s="1"/>
  <c r="W10" i="2"/>
  <c r="CA55" i="2" l="1"/>
  <c r="CO86" i="2"/>
  <c r="DC86" i="2"/>
  <c r="DC87" i="2" s="1"/>
  <c r="CP55" i="2"/>
  <c r="DA55" i="2"/>
  <c r="CF86" i="2"/>
  <c r="CF87" i="2" s="1"/>
  <c r="CY55" i="2"/>
  <c r="CW86" i="2"/>
  <c r="CW87" i="2" s="1"/>
  <c r="CZ116" i="2"/>
  <c r="CZ117" i="2" s="1"/>
  <c r="DE86" i="2"/>
  <c r="DE87" i="2" s="1"/>
  <c r="CB86" i="2"/>
  <c r="CB87" i="2" s="1"/>
  <c r="DB55" i="2"/>
  <c r="BY116" i="2"/>
  <c r="BY117" i="2" s="1"/>
  <c r="CN116" i="2"/>
  <c r="CN117" i="2" s="1"/>
  <c r="CS55" i="2"/>
  <c r="CG86" i="2"/>
  <c r="CG87" i="2" s="1"/>
  <c r="BX86" i="2"/>
  <c r="CD116" i="2"/>
  <c r="CD117" i="2" s="1"/>
  <c r="DA86" i="2"/>
  <c r="DA87" i="2" s="1"/>
  <c r="CQ55" i="2"/>
  <c r="BV86" i="2"/>
  <c r="BV87" i="2" s="1"/>
  <c r="CM86" i="2"/>
  <c r="CM87" i="2" s="1"/>
  <c r="CL116" i="2"/>
  <c r="CL117" i="2" s="1"/>
  <c r="CU86" i="2"/>
  <c r="CU87" i="2" s="1"/>
  <c r="CH116" i="2"/>
  <c r="CH117" i="2" s="1"/>
  <c r="CT55" i="2"/>
  <c r="CF116" i="2"/>
  <c r="CF117" i="2" s="1"/>
  <c r="BX55" i="2"/>
  <c r="DD55" i="2"/>
  <c r="CH86" i="2"/>
  <c r="CH87" i="2" s="1"/>
  <c r="BW86" i="2"/>
  <c r="BW87" i="2" s="1"/>
  <c r="CC55" i="2"/>
  <c r="CQ116" i="2"/>
  <c r="CC86" i="2"/>
  <c r="CC87" i="2" s="1"/>
  <c r="CK86" i="2"/>
  <c r="CK87" i="2" s="1"/>
  <c r="CL55" i="2"/>
  <c r="CX116" i="2"/>
  <c r="CX117" i="2" s="1"/>
  <c r="CZ55" i="2"/>
  <c r="BU55" i="2"/>
  <c r="CX55" i="2"/>
  <c r="BY86" i="2"/>
  <c r="BY87" i="2" s="1"/>
  <c r="CY86" i="2"/>
  <c r="CY87" i="2" s="1"/>
  <c r="CW55" i="2"/>
  <c r="CM116" i="2"/>
  <c r="CM117" i="2" s="1"/>
  <c r="CV86" i="2"/>
  <c r="CV87" i="2" s="1"/>
  <c r="CV55" i="2"/>
  <c r="CI55" i="2"/>
  <c r="CI116" i="2"/>
  <c r="CI117" i="2" s="1"/>
  <c r="CE86" i="2"/>
  <c r="CB55" i="2"/>
  <c r="BO61" i="2"/>
  <c r="BN62" i="2"/>
  <c r="G19" i="16"/>
  <c r="G20" i="16"/>
  <c r="G30" i="16" s="1"/>
  <c r="IF37" i="2"/>
  <c r="FI12" i="2"/>
  <c r="Q143" i="2"/>
  <c r="IM37" i="2"/>
  <c r="IE37" i="2"/>
  <c r="HW37" i="2"/>
  <c r="HO37" i="2"/>
  <c r="HG37" i="2"/>
  <c r="GY37" i="2"/>
  <c r="GQ37" i="2"/>
  <c r="GI37" i="2"/>
  <c r="GA37" i="2"/>
  <c r="FS37" i="2"/>
  <c r="FK37" i="2"/>
  <c r="FC37" i="2"/>
  <c r="EU37" i="2"/>
  <c r="IJ12" i="2"/>
  <c r="IB12" i="2"/>
  <c r="HT12" i="2"/>
  <c r="HL12" i="2"/>
  <c r="HD12" i="2"/>
  <c r="GV12" i="2"/>
  <c r="GN12" i="2"/>
  <c r="GF12" i="2"/>
  <c r="FX12" i="2"/>
  <c r="FP12" i="2"/>
  <c r="FH12" i="2"/>
  <c r="EZ12" i="2"/>
  <c r="ER12" i="2"/>
  <c r="Q136" i="2"/>
  <c r="Q130" i="2"/>
  <c r="Q108" i="2"/>
  <c r="Q72" i="2"/>
  <c r="Q80" i="2"/>
  <c r="Q43" i="2"/>
  <c r="Q51" i="2"/>
  <c r="Q23" i="2"/>
  <c r="Q109" i="2"/>
  <c r="Q81" i="2"/>
  <c r="Q52" i="2"/>
  <c r="Q104" i="2"/>
  <c r="Q70" i="2"/>
  <c r="Q78" i="2"/>
  <c r="HP37" i="2"/>
  <c r="HU12" i="2"/>
  <c r="FY12" i="2"/>
  <c r="Q135" i="2"/>
  <c r="Q22" i="2"/>
  <c r="IL37" i="2"/>
  <c r="ID37" i="2"/>
  <c r="HV37" i="2"/>
  <c r="HN37" i="2"/>
  <c r="HF37" i="2"/>
  <c r="GX37" i="2"/>
  <c r="GP37" i="2"/>
  <c r="GH37" i="2"/>
  <c r="FZ37" i="2"/>
  <c r="FR37" i="2"/>
  <c r="FJ37" i="2"/>
  <c r="FB37" i="2"/>
  <c r="ET37" i="2"/>
  <c r="II12" i="2"/>
  <c r="IA12" i="2"/>
  <c r="HS12" i="2"/>
  <c r="HK12" i="2"/>
  <c r="HC12" i="2"/>
  <c r="GU12" i="2"/>
  <c r="GM12" i="2"/>
  <c r="GE12" i="2"/>
  <c r="FW12" i="2"/>
  <c r="FO12" i="2"/>
  <c r="FG12" i="2"/>
  <c r="EY12" i="2"/>
  <c r="EQ12" i="2"/>
  <c r="Q137" i="2"/>
  <c r="Q101" i="2"/>
  <c r="Q73" i="2"/>
  <c r="Q44" i="2"/>
  <c r="Q24" i="2"/>
  <c r="Q47" i="2"/>
  <c r="Q100" i="2"/>
  <c r="Q18" i="2"/>
  <c r="Q42" i="2"/>
  <c r="IK37" i="2"/>
  <c r="IC37" i="2"/>
  <c r="HU37" i="2"/>
  <c r="HM37" i="2"/>
  <c r="HE37" i="2"/>
  <c r="GW37" i="2"/>
  <c r="GO37" i="2"/>
  <c r="GG37" i="2"/>
  <c r="FY37" i="2"/>
  <c r="FQ37" i="2"/>
  <c r="FI37" i="2"/>
  <c r="FA37" i="2"/>
  <c r="ES37" i="2"/>
  <c r="IH12" i="2"/>
  <c r="HZ12" i="2"/>
  <c r="HR12" i="2"/>
  <c r="HJ12" i="2"/>
  <c r="HB12" i="2"/>
  <c r="GT12" i="2"/>
  <c r="GL12" i="2"/>
  <c r="GD12" i="2"/>
  <c r="FV12" i="2"/>
  <c r="FN12" i="2"/>
  <c r="FF12" i="2"/>
  <c r="EX12" i="2"/>
  <c r="Q138" i="2"/>
  <c r="Q102" i="2"/>
  <c r="Q110" i="2"/>
  <c r="Q74" i="2"/>
  <c r="Q82" i="2"/>
  <c r="Q45" i="2"/>
  <c r="Q16" i="2"/>
  <c r="Q25" i="2"/>
  <c r="II37" i="2"/>
  <c r="HS37" i="2"/>
  <c r="HK37" i="2"/>
  <c r="HC37" i="2"/>
  <c r="GU37" i="2"/>
  <c r="GM37" i="2"/>
  <c r="GE37" i="2"/>
  <c r="FO37" i="2"/>
  <c r="FG37" i="2"/>
  <c r="EQ37" i="2"/>
  <c r="HX12" i="2"/>
  <c r="HH12" i="2"/>
  <c r="GZ12" i="2"/>
  <c r="GJ12" i="2"/>
  <c r="FT12" i="2"/>
  <c r="FD12" i="2"/>
  <c r="Q140" i="2"/>
  <c r="Q76" i="2"/>
  <c r="Q27" i="2"/>
  <c r="Q49" i="2"/>
  <c r="GZ37" i="2"/>
  <c r="GR37" i="2"/>
  <c r="GB37" i="2"/>
  <c r="FL37" i="2"/>
  <c r="EV37" i="2"/>
  <c r="HM12" i="2"/>
  <c r="GO12" i="2"/>
  <c r="FA12" i="2"/>
  <c r="Q71" i="2"/>
  <c r="IJ37" i="2"/>
  <c r="IB37" i="2"/>
  <c r="HT37" i="2"/>
  <c r="HL37" i="2"/>
  <c r="HD37" i="2"/>
  <c r="GV37" i="2"/>
  <c r="GN37" i="2"/>
  <c r="GF37" i="2"/>
  <c r="FX37" i="2"/>
  <c r="FP37" i="2"/>
  <c r="FH37" i="2"/>
  <c r="EZ37" i="2"/>
  <c r="ER37" i="2"/>
  <c r="IG12" i="2"/>
  <c r="HY12" i="2"/>
  <c r="HQ12" i="2"/>
  <c r="HI12" i="2"/>
  <c r="HA12" i="2"/>
  <c r="GS12" i="2"/>
  <c r="GK12" i="2"/>
  <c r="GC12" i="2"/>
  <c r="FU12" i="2"/>
  <c r="FM12" i="2"/>
  <c r="FE12" i="2"/>
  <c r="EW12" i="2"/>
  <c r="Q131" i="2"/>
  <c r="Q139" i="2"/>
  <c r="Q103" i="2"/>
  <c r="Q111" i="2"/>
  <c r="Q75" i="2"/>
  <c r="Q83" i="2"/>
  <c r="Q46" i="2"/>
  <c r="Q17" i="2"/>
  <c r="Q26" i="2"/>
  <c r="IA37" i="2"/>
  <c r="FW37" i="2"/>
  <c r="EY37" i="2"/>
  <c r="IF12" i="2"/>
  <c r="HP12" i="2"/>
  <c r="GR12" i="2"/>
  <c r="GB12" i="2"/>
  <c r="FL12" i="2"/>
  <c r="EV12" i="2"/>
  <c r="Q132" i="2"/>
  <c r="Q112" i="2"/>
  <c r="Q19" i="2"/>
  <c r="Q41" i="2"/>
  <c r="HH37" i="2"/>
  <c r="IK12" i="2"/>
  <c r="GW12" i="2"/>
  <c r="FQ12" i="2"/>
  <c r="Q79" i="2"/>
  <c r="IH37" i="2"/>
  <c r="HZ37" i="2"/>
  <c r="HR37" i="2"/>
  <c r="HJ37" i="2"/>
  <c r="HB37" i="2"/>
  <c r="GT37" i="2"/>
  <c r="GL37" i="2"/>
  <c r="GD37" i="2"/>
  <c r="FV37" i="2"/>
  <c r="FN37" i="2"/>
  <c r="FF37" i="2"/>
  <c r="EX37" i="2"/>
  <c r="IM12" i="2"/>
  <c r="IE12" i="2"/>
  <c r="HW12" i="2"/>
  <c r="HO12" i="2"/>
  <c r="HG12" i="2"/>
  <c r="GY12" i="2"/>
  <c r="GQ12" i="2"/>
  <c r="GI12" i="2"/>
  <c r="GA12" i="2"/>
  <c r="FS12" i="2"/>
  <c r="FK12" i="2"/>
  <c r="FC12" i="2"/>
  <c r="EU12" i="2"/>
  <c r="Q133" i="2"/>
  <c r="Q141" i="2"/>
  <c r="Q105" i="2"/>
  <c r="Q113" i="2"/>
  <c r="Q77" i="2"/>
  <c r="Q40" i="2"/>
  <c r="Q48" i="2"/>
  <c r="Q20" i="2"/>
  <c r="IG37" i="2"/>
  <c r="HY37" i="2"/>
  <c r="HQ37" i="2"/>
  <c r="HI37" i="2"/>
  <c r="HA37" i="2"/>
  <c r="GS37" i="2"/>
  <c r="GK37" i="2"/>
  <c r="GC37" i="2"/>
  <c r="FU37" i="2"/>
  <c r="FM37" i="2"/>
  <c r="FE37" i="2"/>
  <c r="EW37" i="2"/>
  <c r="IL12" i="2"/>
  <c r="ID12" i="2"/>
  <c r="HV12" i="2"/>
  <c r="HN12" i="2"/>
  <c r="HF12" i="2"/>
  <c r="GX12" i="2"/>
  <c r="GP12" i="2"/>
  <c r="GH12" i="2"/>
  <c r="FZ12" i="2"/>
  <c r="FR12" i="2"/>
  <c r="FJ12" i="2"/>
  <c r="FB12" i="2"/>
  <c r="ET12" i="2"/>
  <c r="Q134" i="2"/>
  <c r="Q142" i="2"/>
  <c r="Q106" i="2"/>
  <c r="Q21" i="2"/>
  <c r="HX37" i="2"/>
  <c r="GJ37" i="2"/>
  <c r="FT37" i="2"/>
  <c r="FD37" i="2"/>
  <c r="IC12" i="2"/>
  <c r="HE12" i="2"/>
  <c r="GG12" i="2"/>
  <c r="ES12" i="2"/>
  <c r="Q107" i="2"/>
  <c r="Q50" i="2"/>
  <c r="Q39" i="2"/>
  <c r="Q15" i="2"/>
  <c r="HF140" i="2"/>
  <c r="HF143" i="2"/>
  <c r="HF141" i="2"/>
  <c r="HF142" i="2"/>
  <c r="HF138" i="2"/>
  <c r="HF136" i="2"/>
  <c r="HF134" i="2"/>
  <c r="HF135" i="2"/>
  <c r="HF133" i="2"/>
  <c r="HF131" i="2"/>
  <c r="HF130" i="2"/>
  <c r="HF132" i="2"/>
  <c r="HF139" i="2"/>
  <c r="HF137" i="2"/>
  <c r="HF110" i="2"/>
  <c r="HF113" i="2"/>
  <c r="HF108" i="2"/>
  <c r="HF111" i="2"/>
  <c r="HF109" i="2"/>
  <c r="HF112" i="2"/>
  <c r="HF106" i="2"/>
  <c r="HF107" i="2"/>
  <c r="HF105" i="2"/>
  <c r="HF104" i="2"/>
  <c r="HF100" i="2"/>
  <c r="HF103" i="2"/>
  <c r="HF102" i="2"/>
  <c r="HF101" i="2"/>
  <c r="HF80" i="2"/>
  <c r="HF83" i="2"/>
  <c r="HF81" i="2"/>
  <c r="HF82" i="2"/>
  <c r="HF78" i="2"/>
  <c r="HF72" i="2"/>
  <c r="HF79" i="2"/>
  <c r="HF76" i="2"/>
  <c r="HF73" i="2"/>
  <c r="HF77" i="2"/>
  <c r="HF74" i="2"/>
  <c r="HF70" i="2"/>
  <c r="HF71" i="2"/>
  <c r="HF75" i="2"/>
  <c r="HF27" i="2"/>
  <c r="HF47" i="2"/>
  <c r="HF51" i="2"/>
  <c r="HF52" i="2"/>
  <c r="HF45" i="2"/>
  <c r="HF50" i="2"/>
  <c r="HF49" i="2"/>
  <c r="HF48" i="2"/>
  <c r="HF46" i="2"/>
  <c r="HF42" i="2"/>
  <c r="HF44" i="2"/>
  <c r="HF39" i="2"/>
  <c r="HF43" i="2"/>
  <c r="HF41" i="2"/>
  <c r="HF40" i="2"/>
  <c r="HG8" i="2"/>
  <c r="HF16" i="2"/>
  <c r="HF18" i="2"/>
  <c r="HF15" i="2"/>
  <c r="HF20" i="2"/>
  <c r="HF17" i="2"/>
  <c r="HF25" i="2"/>
  <c r="HF22" i="2"/>
  <c r="HF19" i="2"/>
  <c r="HF21" i="2"/>
  <c r="HF23" i="2"/>
  <c r="HF26" i="2"/>
  <c r="HF24" i="2"/>
  <c r="HF14" i="2"/>
  <c r="DF70" i="2"/>
  <c r="DF72" i="2"/>
  <c r="DF74" i="2"/>
  <c r="DF71" i="2"/>
  <c r="DF73" i="2"/>
  <c r="DF75" i="2"/>
  <c r="DF77" i="2"/>
  <c r="DF79" i="2"/>
  <c r="DF81" i="2"/>
  <c r="DF78" i="2"/>
  <c r="DF76" i="2"/>
  <c r="DF82" i="2"/>
  <c r="DF83" i="2"/>
  <c r="DF80" i="2"/>
  <c r="DF39" i="2"/>
  <c r="DF41" i="2"/>
  <c r="DF43" i="2"/>
  <c r="DF45" i="2"/>
  <c r="DF40" i="2"/>
  <c r="DF42" i="2"/>
  <c r="DF44" i="2"/>
  <c r="DF46" i="2"/>
  <c r="DF48" i="2"/>
  <c r="DF50" i="2"/>
  <c r="DF52" i="2"/>
  <c r="DF47" i="2"/>
  <c r="DF49" i="2"/>
  <c r="DF51" i="2"/>
  <c r="DF100" i="2"/>
  <c r="DF102" i="2"/>
  <c r="DF104" i="2"/>
  <c r="DF106" i="2"/>
  <c r="DF101" i="2"/>
  <c r="DF103" i="2"/>
  <c r="DF105" i="2"/>
  <c r="DF107" i="2"/>
  <c r="DF109" i="2"/>
  <c r="DF111" i="2"/>
  <c r="DF113" i="2"/>
  <c r="DF108" i="2"/>
  <c r="DF110" i="2"/>
  <c r="DF112" i="2"/>
  <c r="DF130" i="2"/>
  <c r="DF132" i="2"/>
  <c r="DF134" i="2"/>
  <c r="DF136" i="2"/>
  <c r="DF131" i="2"/>
  <c r="DF133" i="2"/>
  <c r="DF135" i="2"/>
  <c r="DF137" i="2"/>
  <c r="DF139" i="2"/>
  <c r="DF141" i="2"/>
  <c r="DF143" i="2"/>
  <c r="DF138" i="2"/>
  <c r="DF140" i="2"/>
  <c r="DF142" i="2"/>
  <c r="BN123" i="2"/>
  <c r="BO122" i="2"/>
  <c r="BO152" i="2"/>
  <c r="BN153" i="2"/>
  <c r="BO93" i="2"/>
  <c r="BP92" i="2"/>
  <c r="AQ37" i="2"/>
  <c r="DG8" i="2"/>
  <c r="DF20" i="2"/>
  <c r="DF15" i="2"/>
  <c r="DF18" i="2"/>
  <c r="DF27" i="2"/>
  <c r="DF22" i="2"/>
  <c r="DF25" i="2"/>
  <c r="DF17" i="2"/>
  <c r="DF16" i="2"/>
  <c r="DF24" i="2"/>
  <c r="DF26" i="2"/>
  <c r="DF23" i="2"/>
  <c r="DF19" i="2"/>
  <c r="DF21" i="2"/>
  <c r="DF14" i="2"/>
  <c r="AQ12" i="2"/>
  <c r="AR12" i="2"/>
  <c r="AE14" i="2"/>
  <c r="BP54" i="2"/>
  <c r="BS85" i="2"/>
  <c r="BS115" i="2"/>
  <c r="BP55" i="2"/>
  <c r="BR115" i="2"/>
  <c r="BQ115" i="2"/>
  <c r="BP116" i="2"/>
  <c r="BS86" i="2"/>
  <c r="BS54" i="2"/>
  <c r="BQ54" i="2"/>
  <c r="BR54" i="2"/>
  <c r="BP85" i="2"/>
  <c r="BQ55" i="2"/>
  <c r="BQ85" i="2"/>
  <c r="BP115" i="2"/>
  <c r="BR85" i="2"/>
  <c r="BS116" i="2"/>
  <c r="BR86" i="2"/>
  <c r="BQ86" i="2"/>
  <c r="BQ116" i="2"/>
  <c r="BS55" i="2"/>
  <c r="BR55" i="2"/>
  <c r="BP86" i="2"/>
  <c r="BR116" i="2"/>
  <c r="M30" i="16"/>
  <c r="BX117" i="2"/>
  <c r="M21" i="16"/>
  <c r="M22" i="16" s="1"/>
  <c r="M29" i="16"/>
  <c r="AH139" i="2"/>
  <c r="AH142" i="2"/>
  <c r="AH131" i="2"/>
  <c r="AH140" i="2"/>
  <c r="AH136" i="2"/>
  <c r="AH138" i="2"/>
  <c r="AH130" i="2"/>
  <c r="AH143" i="2"/>
  <c r="AA146" i="2"/>
  <c r="AH133" i="2"/>
  <c r="AH135" i="2"/>
  <c r="AH132" i="2"/>
  <c r="AH137" i="2"/>
  <c r="AH134" i="2"/>
  <c r="AH141" i="2"/>
  <c r="P29" i="16"/>
  <c r="P30" i="16"/>
  <c r="E19" i="16"/>
  <c r="Q19" i="16" s="1"/>
  <c r="E20" i="16"/>
  <c r="Q20" i="16" s="1"/>
  <c r="CW117" i="2"/>
  <c r="CO117" i="2"/>
  <c r="CG117" i="2"/>
  <c r="CV117" i="2"/>
  <c r="DE117" i="2"/>
  <c r="CA117" i="2"/>
  <c r="CY117" i="2"/>
  <c r="BW117" i="2"/>
  <c r="BZ117" i="2"/>
  <c r="DD117" i="2"/>
  <c r="CP117" i="2"/>
  <c r="DB117" i="2"/>
  <c r="CC117" i="2"/>
  <c r="CT117" i="2"/>
  <c r="BU117" i="2"/>
  <c r="CQ117" i="2"/>
  <c r="CR117" i="2"/>
  <c r="DC117" i="2"/>
  <c r="BV117" i="2"/>
  <c r="CJ117" i="2"/>
  <c r="CU117" i="2"/>
  <c r="DA117" i="2"/>
  <c r="CB117" i="2"/>
  <c r="CS117" i="2"/>
  <c r="CE117" i="2"/>
  <c r="CK117" i="2"/>
  <c r="CJ87" i="2"/>
  <c r="CR87" i="2"/>
  <c r="CQ87" i="2"/>
  <c r="CZ87" i="2"/>
  <c r="CA87" i="2"/>
  <c r="BX87" i="2"/>
  <c r="DD87" i="2"/>
  <c r="CX87" i="2"/>
  <c r="BU87" i="2"/>
  <c r="CN87" i="2"/>
  <c r="CE87" i="2"/>
  <c r="DB87" i="2"/>
  <c r="CO87" i="2"/>
  <c r="CT87" i="2"/>
  <c r="CS87" i="2"/>
  <c r="CL87" i="2"/>
  <c r="CI87" i="2"/>
  <c r="CP87" i="2"/>
  <c r="CD87" i="2"/>
  <c r="BZ87" i="2"/>
  <c r="AH112" i="2"/>
  <c r="AH107" i="2"/>
  <c r="AH83" i="2"/>
  <c r="AH81" i="2"/>
  <c r="AH73" i="2"/>
  <c r="AH52" i="2"/>
  <c r="AH47" i="2"/>
  <c r="AH42" i="2"/>
  <c r="AH75" i="2"/>
  <c r="AH110" i="2"/>
  <c r="AH113" i="2"/>
  <c r="AH102" i="2"/>
  <c r="AH82" i="2"/>
  <c r="AH74" i="2"/>
  <c r="AH39" i="2"/>
  <c r="AH105" i="2"/>
  <c r="AH108" i="2"/>
  <c r="AH103" i="2"/>
  <c r="AH109" i="2"/>
  <c r="AH76" i="2"/>
  <c r="AH49" i="2"/>
  <c r="AH104" i="2"/>
  <c r="AA86" i="2"/>
  <c r="AH77" i="2"/>
  <c r="AA55" i="2"/>
  <c r="AH44" i="2"/>
  <c r="AH40" i="2"/>
  <c r="AH111" i="2"/>
  <c r="AH100" i="2"/>
  <c r="AH79" i="2"/>
  <c r="AH71" i="2"/>
  <c r="AH51" i="2"/>
  <c r="AH41" i="2"/>
  <c r="AH106" i="2"/>
  <c r="AH101" i="2"/>
  <c r="AH80" i="2"/>
  <c r="AH72" i="2"/>
  <c r="AH46" i="2"/>
  <c r="AH48" i="2"/>
  <c r="AH43" i="2"/>
  <c r="AA116" i="2"/>
  <c r="AH78" i="2"/>
  <c r="AH70" i="2"/>
  <c r="AH45" i="2"/>
  <c r="AH50" i="2"/>
  <c r="AH16" i="2"/>
  <c r="AH24" i="2"/>
  <c r="AH18" i="2"/>
  <c r="AH26" i="2"/>
  <c r="AH21" i="2"/>
  <c r="AH22" i="2"/>
  <c r="AH23" i="2"/>
  <c r="AH17" i="2"/>
  <c r="AH25" i="2"/>
  <c r="AA30" i="2"/>
  <c r="AH19" i="2"/>
  <c r="AH27" i="2"/>
  <c r="AH20" i="2"/>
  <c r="AH15" i="2"/>
  <c r="AR37" i="2"/>
  <c r="AZ37" i="2"/>
  <c r="BH37" i="2"/>
  <c r="BP37" i="2"/>
  <c r="BX37" i="2"/>
  <c r="CF37" i="2"/>
  <c r="CN37" i="2"/>
  <c r="CV37" i="2"/>
  <c r="DD37" i="2"/>
  <c r="DL37" i="2"/>
  <c r="DT37" i="2"/>
  <c r="EB37" i="2"/>
  <c r="EJ37" i="2"/>
  <c r="DO37" i="2"/>
  <c r="EM37" i="2"/>
  <c r="BL37" i="2"/>
  <c r="CR37" i="2"/>
  <c r="DX37" i="2"/>
  <c r="CK37" i="2"/>
  <c r="DY37" i="2"/>
  <c r="AY37" i="2"/>
  <c r="CU37" i="2"/>
  <c r="AS37" i="2"/>
  <c r="BA37" i="2"/>
  <c r="BI37" i="2"/>
  <c r="BQ37" i="2"/>
  <c r="BY37" i="2"/>
  <c r="CG37" i="2"/>
  <c r="CO37" i="2"/>
  <c r="CW37" i="2"/>
  <c r="DE37" i="2"/>
  <c r="DM37" i="2"/>
  <c r="DU37" i="2"/>
  <c r="EC37" i="2"/>
  <c r="EK37" i="2"/>
  <c r="BC37" i="2"/>
  <c r="BS37" i="2"/>
  <c r="CI37" i="2"/>
  <c r="CQ37" i="2"/>
  <c r="DW37" i="2"/>
  <c r="CB37" i="2"/>
  <c r="DH37" i="2"/>
  <c r="DQ37" i="2"/>
  <c r="BO37" i="2"/>
  <c r="BW37" i="2"/>
  <c r="CM37" i="2"/>
  <c r="DK37" i="2"/>
  <c r="AT37" i="2"/>
  <c r="BB37" i="2"/>
  <c r="BJ37" i="2"/>
  <c r="BR37" i="2"/>
  <c r="BZ37" i="2"/>
  <c r="CH37" i="2"/>
  <c r="CP37" i="2"/>
  <c r="CX37" i="2"/>
  <c r="DF37" i="2"/>
  <c r="DN37" i="2"/>
  <c r="DV37" i="2"/>
  <c r="ED37" i="2"/>
  <c r="EL37" i="2"/>
  <c r="AU37" i="2"/>
  <c r="CA37" i="2"/>
  <c r="CY37" i="2"/>
  <c r="EE37" i="2"/>
  <c r="BT37" i="2"/>
  <c r="BE37" i="2"/>
  <c r="BU37" i="2"/>
  <c r="DA37" i="2"/>
  <c r="DC37" i="2"/>
  <c r="BK37" i="2"/>
  <c r="DG37" i="2"/>
  <c r="BD37" i="2"/>
  <c r="CZ37" i="2"/>
  <c r="EF37" i="2"/>
  <c r="CS37" i="2"/>
  <c r="EG37" i="2"/>
  <c r="DS37" i="2"/>
  <c r="AV37" i="2"/>
  <c r="CJ37" i="2"/>
  <c r="DP37" i="2"/>
  <c r="AW37" i="2"/>
  <c r="BM37" i="2"/>
  <c r="CC37" i="2"/>
  <c r="DI37" i="2"/>
  <c r="EA37" i="2"/>
  <c r="AX37" i="2"/>
  <c r="BF37" i="2"/>
  <c r="BN37" i="2"/>
  <c r="BV37" i="2"/>
  <c r="CD37" i="2"/>
  <c r="CL37" i="2"/>
  <c r="CT37" i="2"/>
  <c r="DB37" i="2"/>
  <c r="DJ37" i="2"/>
  <c r="DR37" i="2"/>
  <c r="DZ37" i="2"/>
  <c r="EH37" i="2"/>
  <c r="BG37" i="2"/>
  <c r="CE37" i="2"/>
  <c r="EI37" i="2"/>
  <c r="AV12" i="2"/>
  <c r="BD12" i="2"/>
  <c r="BL12" i="2"/>
  <c r="BT12" i="2"/>
  <c r="CB12" i="2"/>
  <c r="CJ12" i="2"/>
  <c r="CR12" i="2"/>
  <c r="CZ12" i="2"/>
  <c r="DH12" i="2"/>
  <c r="DP12" i="2"/>
  <c r="DX12" i="2"/>
  <c r="EF12" i="2"/>
  <c r="AW12" i="2"/>
  <c r="CC12" i="2"/>
  <c r="DA12" i="2"/>
  <c r="DQ12" i="2"/>
  <c r="EG12" i="2"/>
  <c r="BE12" i="2"/>
  <c r="BM12" i="2"/>
  <c r="BU12" i="2"/>
  <c r="CK12" i="2"/>
  <c r="CS12" i="2"/>
  <c r="DI12" i="2"/>
  <c r="DY12" i="2"/>
  <c r="AX12" i="2"/>
  <c r="BF12" i="2"/>
  <c r="BN12" i="2"/>
  <c r="BV12" i="2"/>
  <c r="CD12" i="2"/>
  <c r="CL12" i="2"/>
  <c r="CT12" i="2"/>
  <c r="DB12" i="2"/>
  <c r="DJ12" i="2"/>
  <c r="DR12" i="2"/>
  <c r="DZ12" i="2"/>
  <c r="EH12" i="2"/>
  <c r="AY12" i="2"/>
  <c r="BO12" i="2"/>
  <c r="CE12" i="2"/>
  <c r="CM12" i="2"/>
  <c r="DC12" i="2"/>
  <c r="DS12" i="2"/>
  <c r="BG12" i="2"/>
  <c r="BW12" i="2"/>
  <c r="CU12" i="2"/>
  <c r="DK12" i="2"/>
  <c r="EA12" i="2"/>
  <c r="EI12" i="2"/>
  <c r="AZ12" i="2"/>
  <c r="BH12" i="2"/>
  <c r="BP12" i="2"/>
  <c r="BX12" i="2"/>
  <c r="CF12" i="2"/>
  <c r="CN12" i="2"/>
  <c r="CV12" i="2"/>
  <c r="DD12" i="2"/>
  <c r="DL12" i="2"/>
  <c r="DT12" i="2"/>
  <c r="EB12" i="2"/>
  <c r="EJ12" i="2"/>
  <c r="AS12" i="2"/>
  <c r="BA12" i="2"/>
  <c r="BI12" i="2"/>
  <c r="BQ12" i="2"/>
  <c r="BY12" i="2"/>
  <c r="CG12" i="2"/>
  <c r="CO12" i="2"/>
  <c r="CW12" i="2"/>
  <c r="DE12" i="2"/>
  <c r="DM12" i="2"/>
  <c r="DU12" i="2"/>
  <c r="EC12" i="2"/>
  <c r="EK12" i="2"/>
  <c r="AT12" i="2"/>
  <c r="BB12" i="2"/>
  <c r="BJ12" i="2"/>
  <c r="BR12" i="2"/>
  <c r="BZ12" i="2"/>
  <c r="CH12" i="2"/>
  <c r="CP12" i="2"/>
  <c r="CX12" i="2"/>
  <c r="DF12" i="2"/>
  <c r="DN12" i="2"/>
  <c r="DV12" i="2"/>
  <c r="ED12" i="2"/>
  <c r="EL12" i="2"/>
  <c r="CA12" i="2"/>
  <c r="EM12" i="2"/>
  <c r="CI12" i="2"/>
  <c r="CQ12" i="2"/>
  <c r="DG12" i="2"/>
  <c r="EE12" i="2"/>
  <c r="CY12" i="2"/>
  <c r="AU12" i="2"/>
  <c r="BC12" i="2"/>
  <c r="DO12" i="2"/>
  <c r="BK12" i="2"/>
  <c r="DW12" i="2"/>
  <c r="BS12" i="2"/>
  <c r="G85" i="2"/>
  <c r="J19" i="16" s="1"/>
  <c r="DF85" i="2" l="1"/>
  <c r="DF54" i="2"/>
  <c r="DF55" i="2"/>
  <c r="DF86" i="2"/>
  <c r="DF116" i="2"/>
  <c r="DF115" i="2"/>
  <c r="J69" i="16"/>
  <c r="E69" i="16"/>
  <c r="P69" i="16"/>
  <c r="M69" i="16"/>
  <c r="G69" i="16"/>
  <c r="BO62" i="2"/>
  <c r="BP61" i="2"/>
  <c r="Q145" i="2"/>
  <c r="P71" i="16" s="1"/>
  <c r="HG143" i="2"/>
  <c r="HG139" i="2"/>
  <c r="HG137" i="2"/>
  <c r="HG136" i="2"/>
  <c r="HG142" i="2"/>
  <c r="HG135" i="2"/>
  <c r="HG138" i="2"/>
  <c r="HG133" i="2"/>
  <c r="HG134" i="2"/>
  <c r="HG131" i="2"/>
  <c r="HG130" i="2"/>
  <c r="HG132" i="2"/>
  <c r="HG141" i="2"/>
  <c r="HG140" i="2"/>
  <c r="HG113" i="2"/>
  <c r="HG108" i="2"/>
  <c r="HG111" i="2"/>
  <c r="HG109" i="2"/>
  <c r="HG112" i="2"/>
  <c r="HG107" i="2"/>
  <c r="HG110" i="2"/>
  <c r="HG105" i="2"/>
  <c r="HG104" i="2"/>
  <c r="HG103" i="2"/>
  <c r="HG102" i="2"/>
  <c r="HG106" i="2"/>
  <c r="HG100" i="2"/>
  <c r="HG101" i="2"/>
  <c r="HG83" i="2"/>
  <c r="HG78" i="2"/>
  <c r="HG81" i="2"/>
  <c r="HG75" i="2"/>
  <c r="HG79" i="2"/>
  <c r="HG76" i="2"/>
  <c r="HG73" i="2"/>
  <c r="HG77" i="2"/>
  <c r="HG80" i="2"/>
  <c r="HG82" i="2"/>
  <c r="HG70" i="2"/>
  <c r="HG72" i="2"/>
  <c r="HG71" i="2"/>
  <c r="HG74" i="2"/>
  <c r="HG27" i="2"/>
  <c r="HG50" i="2"/>
  <c r="HG46" i="2"/>
  <c r="HG45" i="2"/>
  <c r="HG51" i="2"/>
  <c r="HG49" i="2"/>
  <c r="HG52" i="2"/>
  <c r="HG48" i="2"/>
  <c r="HG47" i="2"/>
  <c r="HG41" i="2"/>
  <c r="HG44" i="2"/>
  <c r="HG39" i="2"/>
  <c r="HG43" i="2"/>
  <c r="HG40" i="2"/>
  <c r="HG42" i="2"/>
  <c r="HH8" i="2"/>
  <c r="HG19" i="2"/>
  <c r="HG16" i="2"/>
  <c r="HG18" i="2"/>
  <c r="HG15" i="2"/>
  <c r="HG20" i="2"/>
  <c r="HG17" i="2"/>
  <c r="HG25" i="2"/>
  <c r="HG22" i="2"/>
  <c r="HG24" i="2"/>
  <c r="HG23" i="2"/>
  <c r="HG21" i="2"/>
  <c r="HG26" i="2"/>
  <c r="HG14" i="2"/>
  <c r="DG70" i="2"/>
  <c r="DG72" i="2"/>
  <c r="DG74" i="2"/>
  <c r="DG77" i="2"/>
  <c r="DG79" i="2"/>
  <c r="DG71" i="2"/>
  <c r="DG73" i="2"/>
  <c r="DG75" i="2"/>
  <c r="DG78" i="2"/>
  <c r="DG76" i="2"/>
  <c r="DG82" i="2"/>
  <c r="DG83" i="2"/>
  <c r="DG80" i="2"/>
  <c r="DG81" i="2"/>
  <c r="DG39" i="2"/>
  <c r="DG41" i="2"/>
  <c r="DG43" i="2"/>
  <c r="DG45" i="2"/>
  <c r="DG46" i="2"/>
  <c r="DG48" i="2"/>
  <c r="DG50" i="2"/>
  <c r="DG52" i="2"/>
  <c r="DG40" i="2"/>
  <c r="DG51" i="2"/>
  <c r="DG42" i="2"/>
  <c r="DG49" i="2"/>
  <c r="DG47" i="2"/>
  <c r="DG44" i="2"/>
  <c r="DG100" i="2"/>
  <c r="DG102" i="2"/>
  <c r="DG104" i="2"/>
  <c r="DG106" i="2"/>
  <c r="DG101" i="2"/>
  <c r="DG107" i="2"/>
  <c r="DG109" i="2"/>
  <c r="DG111" i="2"/>
  <c r="DG113" i="2"/>
  <c r="DG110" i="2"/>
  <c r="DG103" i="2"/>
  <c r="DG105" i="2"/>
  <c r="DG108" i="2"/>
  <c r="DG112" i="2"/>
  <c r="DG130" i="2"/>
  <c r="DG132" i="2"/>
  <c r="DG134" i="2"/>
  <c r="DG136" i="2"/>
  <c r="DG131" i="2"/>
  <c r="DG137" i="2"/>
  <c r="DG139" i="2"/>
  <c r="DG141" i="2"/>
  <c r="DG143" i="2"/>
  <c r="DG142" i="2"/>
  <c r="DG135" i="2"/>
  <c r="DG133" i="2"/>
  <c r="DG138" i="2"/>
  <c r="DG140" i="2"/>
  <c r="BO153" i="2"/>
  <c r="BP152" i="2"/>
  <c r="BP122" i="2"/>
  <c r="BO123" i="2"/>
  <c r="BP93" i="2"/>
  <c r="BQ92" i="2"/>
  <c r="AF14" i="2"/>
  <c r="Q14" i="2" s="1"/>
  <c r="DH8" i="2"/>
  <c r="DG17" i="2"/>
  <c r="DG20" i="2"/>
  <c r="DG15" i="2"/>
  <c r="DG18" i="2"/>
  <c r="DG19" i="2"/>
  <c r="DG24" i="2"/>
  <c r="DG22" i="2"/>
  <c r="DG25" i="2"/>
  <c r="DG16" i="2"/>
  <c r="DG21" i="2"/>
  <c r="DG23" i="2"/>
  <c r="DG27" i="2"/>
  <c r="DG26" i="2"/>
  <c r="DG14" i="2"/>
  <c r="BQ87" i="2"/>
  <c r="BS87" i="2"/>
  <c r="BR87" i="2"/>
  <c r="BP117" i="2"/>
  <c r="BQ117" i="2"/>
  <c r="BP87" i="2"/>
  <c r="BR117" i="2"/>
  <c r="BS117" i="2"/>
  <c r="M31" i="16"/>
  <c r="M52" i="16"/>
  <c r="P31" i="16"/>
  <c r="G52" i="16"/>
  <c r="E52" i="16"/>
  <c r="J52" i="16"/>
  <c r="P52" i="16"/>
  <c r="K19" i="16"/>
  <c r="J20" i="16"/>
  <c r="J30" i="16" s="1"/>
  <c r="G29" i="16"/>
  <c r="G31" i="16" s="1"/>
  <c r="G21" i="16"/>
  <c r="G22" i="16" s="1"/>
  <c r="N20" i="16"/>
  <c r="E30" i="16"/>
  <c r="Q30" i="16" s="1"/>
  <c r="H20" i="16"/>
  <c r="E29" i="16"/>
  <c r="Q29" i="16" s="1"/>
  <c r="N19" i="16"/>
  <c r="E21" i="16"/>
  <c r="H19" i="16"/>
  <c r="Q85" i="2"/>
  <c r="Q115" i="2"/>
  <c r="Q54" i="2"/>
  <c r="DF117" i="2" l="1"/>
  <c r="DG85" i="2"/>
  <c r="DG54" i="2"/>
  <c r="DG55" i="2"/>
  <c r="DG116" i="2"/>
  <c r="DG86" i="2"/>
  <c r="DG115" i="2"/>
  <c r="DF87" i="2"/>
  <c r="BQ61" i="2"/>
  <c r="BP62" i="2"/>
  <c r="HH138" i="2"/>
  <c r="HH141" i="2"/>
  <c r="HH139" i="2"/>
  <c r="HH140" i="2"/>
  <c r="HH142" i="2"/>
  <c r="HH143" i="2"/>
  <c r="HH133" i="2"/>
  <c r="HH135" i="2"/>
  <c r="HH130" i="2"/>
  <c r="HH132" i="2"/>
  <c r="HH134" i="2"/>
  <c r="HH137" i="2"/>
  <c r="HH136" i="2"/>
  <c r="HH131" i="2"/>
  <c r="HH108" i="2"/>
  <c r="HH111" i="2"/>
  <c r="HH109" i="2"/>
  <c r="HH112" i="2"/>
  <c r="HH107" i="2"/>
  <c r="HH104" i="2"/>
  <c r="HH110" i="2"/>
  <c r="HH103" i="2"/>
  <c r="HH102" i="2"/>
  <c r="HH101" i="2"/>
  <c r="HH113" i="2"/>
  <c r="HH106" i="2"/>
  <c r="HH100" i="2"/>
  <c r="HH105" i="2"/>
  <c r="HH78" i="2"/>
  <c r="HH81" i="2"/>
  <c r="HH75" i="2"/>
  <c r="HH79" i="2"/>
  <c r="HH80" i="2"/>
  <c r="HH76" i="2"/>
  <c r="HH73" i="2"/>
  <c r="HH77" i="2"/>
  <c r="HH83" i="2"/>
  <c r="HH82" i="2"/>
  <c r="HH70" i="2"/>
  <c r="HH74" i="2"/>
  <c r="HH72" i="2"/>
  <c r="HH71" i="2"/>
  <c r="HH27" i="2"/>
  <c r="HH49" i="2"/>
  <c r="HH47" i="2"/>
  <c r="HH51" i="2"/>
  <c r="HH52" i="2"/>
  <c r="HH50" i="2"/>
  <c r="HH42" i="2"/>
  <c r="HH48" i="2"/>
  <c r="HH44" i="2"/>
  <c r="HH46" i="2"/>
  <c r="HH45" i="2"/>
  <c r="HH43" i="2"/>
  <c r="HH40" i="2"/>
  <c r="HH39" i="2"/>
  <c r="HH41" i="2"/>
  <c r="HI8" i="2"/>
  <c r="HH16" i="2"/>
  <c r="HH21" i="2"/>
  <c r="HH18" i="2"/>
  <c r="HH15" i="2"/>
  <c r="HH17" i="2"/>
  <c r="HH23" i="2"/>
  <c r="HH20" i="2"/>
  <c r="HH22" i="2"/>
  <c r="HH25" i="2"/>
  <c r="HH19" i="2"/>
  <c r="HH24" i="2"/>
  <c r="HH26" i="2"/>
  <c r="HH14" i="2"/>
  <c r="BT55" i="2"/>
  <c r="G71" i="16"/>
  <c r="DH71" i="2"/>
  <c r="DH73" i="2"/>
  <c r="DH75" i="2"/>
  <c r="DH70" i="2"/>
  <c r="DH85" i="2" s="1"/>
  <c r="DH72" i="2"/>
  <c r="DH74" i="2"/>
  <c r="DH76" i="2"/>
  <c r="DH77" i="2"/>
  <c r="DH79" i="2"/>
  <c r="DH81" i="2"/>
  <c r="DH78" i="2"/>
  <c r="DH82" i="2"/>
  <c r="DH80" i="2"/>
  <c r="DH83" i="2"/>
  <c r="DH40" i="2"/>
  <c r="DH42" i="2"/>
  <c r="DH44" i="2"/>
  <c r="DH39" i="2"/>
  <c r="DH41" i="2"/>
  <c r="DH43" i="2"/>
  <c r="DH45" i="2"/>
  <c r="DH46" i="2"/>
  <c r="DH48" i="2"/>
  <c r="DH50" i="2"/>
  <c r="DH52" i="2"/>
  <c r="DH47" i="2"/>
  <c r="DH49" i="2"/>
  <c r="DH51" i="2"/>
  <c r="DH101" i="2"/>
  <c r="DH103" i="2"/>
  <c r="DH105" i="2"/>
  <c r="DH100" i="2"/>
  <c r="DH102" i="2"/>
  <c r="DH104" i="2"/>
  <c r="DH106" i="2"/>
  <c r="DH107" i="2"/>
  <c r="DH109" i="2"/>
  <c r="DH111" i="2"/>
  <c r="DH113" i="2"/>
  <c r="DH108" i="2"/>
  <c r="DH110" i="2"/>
  <c r="DH112" i="2"/>
  <c r="DH131" i="2"/>
  <c r="DH133" i="2"/>
  <c r="DH135" i="2"/>
  <c r="DH130" i="2"/>
  <c r="DH132" i="2"/>
  <c r="DH134" i="2"/>
  <c r="DH136" i="2"/>
  <c r="DH137" i="2"/>
  <c r="DH139" i="2"/>
  <c r="DH141" i="2"/>
  <c r="DH143" i="2"/>
  <c r="DH138" i="2"/>
  <c r="DH140" i="2"/>
  <c r="DH142" i="2"/>
  <c r="BP123" i="2"/>
  <c r="BQ122" i="2"/>
  <c r="BQ152" i="2"/>
  <c r="BP153" i="2"/>
  <c r="BR92" i="2"/>
  <c r="BQ93" i="2"/>
  <c r="DI8" i="2"/>
  <c r="DH17" i="2"/>
  <c r="DH20" i="2"/>
  <c r="DH15" i="2"/>
  <c r="DH16" i="2"/>
  <c r="DH18" i="2"/>
  <c r="DH24" i="2"/>
  <c r="DH22" i="2"/>
  <c r="DH19" i="2"/>
  <c r="DH21" i="2"/>
  <c r="DH23" i="2"/>
  <c r="DH26" i="2"/>
  <c r="DH27" i="2"/>
  <c r="DH25" i="2"/>
  <c r="DH14" i="2"/>
  <c r="M54" i="16"/>
  <c r="J71" i="16"/>
  <c r="BT86" i="2"/>
  <c r="M71" i="16"/>
  <c r="BT116" i="2"/>
  <c r="Q21" i="16"/>
  <c r="E22" i="16"/>
  <c r="Q22" i="16" s="1"/>
  <c r="N52" i="16"/>
  <c r="J54" i="16"/>
  <c r="K52" i="16"/>
  <c r="G54" i="16"/>
  <c r="H52" i="16"/>
  <c r="P54" i="16"/>
  <c r="Q52" i="16"/>
  <c r="E54" i="16"/>
  <c r="K20" i="16"/>
  <c r="J21" i="16"/>
  <c r="J22" i="16" s="1"/>
  <c r="J29" i="16"/>
  <c r="J31" i="16" s="1"/>
  <c r="H29" i="16"/>
  <c r="E31" i="16"/>
  <c r="Q31" i="16" s="1"/>
  <c r="N29" i="16"/>
  <c r="N30" i="16"/>
  <c r="K30" i="16"/>
  <c r="H30" i="16"/>
  <c r="N21" i="16"/>
  <c r="H21" i="16"/>
  <c r="DG117" i="2" l="1"/>
  <c r="DH86" i="2"/>
  <c r="DH87" i="2" s="1"/>
  <c r="DH116" i="2"/>
  <c r="DH55" i="2"/>
  <c r="DH54" i="2"/>
  <c r="DH115" i="2"/>
  <c r="DG87" i="2"/>
  <c r="BQ62" i="2"/>
  <c r="BR61" i="2"/>
  <c r="HI141" i="2"/>
  <c r="HI142" i="2"/>
  <c r="HI143" i="2"/>
  <c r="HI134" i="2"/>
  <c r="HI140" i="2"/>
  <c r="HI138" i="2"/>
  <c r="HI137" i="2"/>
  <c r="HI133" i="2"/>
  <c r="HI132" i="2"/>
  <c r="HI139" i="2"/>
  <c r="HI136" i="2"/>
  <c r="HI131" i="2"/>
  <c r="HI135" i="2"/>
  <c r="HI130" i="2"/>
  <c r="HI111" i="2"/>
  <c r="HI109" i="2"/>
  <c r="HI112" i="2"/>
  <c r="HI107" i="2"/>
  <c r="HI110" i="2"/>
  <c r="HI113" i="2"/>
  <c r="HI108" i="2"/>
  <c r="HI101" i="2"/>
  <c r="HI106" i="2"/>
  <c r="HI103" i="2"/>
  <c r="HI100" i="2"/>
  <c r="HI105" i="2"/>
  <c r="HI104" i="2"/>
  <c r="HI102" i="2"/>
  <c r="HI81" i="2"/>
  <c r="HI82" i="2"/>
  <c r="HI79" i="2"/>
  <c r="HI77" i="2"/>
  <c r="HI80" i="2"/>
  <c r="HI83" i="2"/>
  <c r="HI76" i="2"/>
  <c r="HI73" i="2"/>
  <c r="HI74" i="2"/>
  <c r="HI70" i="2"/>
  <c r="HI72" i="2"/>
  <c r="HI71" i="2"/>
  <c r="HI78" i="2"/>
  <c r="HI75" i="2"/>
  <c r="HI27" i="2"/>
  <c r="HI48" i="2"/>
  <c r="HI52" i="2"/>
  <c r="HI47" i="2"/>
  <c r="HI51" i="2"/>
  <c r="HI49" i="2"/>
  <c r="HI46" i="2"/>
  <c r="HI43" i="2"/>
  <c r="HI50" i="2"/>
  <c r="HI39" i="2"/>
  <c r="HI40" i="2"/>
  <c r="HI42" i="2"/>
  <c r="HI45" i="2"/>
  <c r="HI41" i="2"/>
  <c r="HI44" i="2"/>
  <c r="HJ8" i="2"/>
  <c r="HI17" i="2"/>
  <c r="HI16" i="2"/>
  <c r="HI18" i="2"/>
  <c r="HI15" i="2"/>
  <c r="HI19" i="2"/>
  <c r="HI21" i="2"/>
  <c r="HI23" i="2"/>
  <c r="HI20" i="2"/>
  <c r="HI22" i="2"/>
  <c r="HI25" i="2"/>
  <c r="HI24" i="2"/>
  <c r="HI26" i="2"/>
  <c r="HI14" i="2"/>
  <c r="DI71" i="2"/>
  <c r="DI73" i="2"/>
  <c r="DI75" i="2"/>
  <c r="DI70" i="2"/>
  <c r="DI72" i="2"/>
  <c r="DI74" i="2"/>
  <c r="DI78" i="2"/>
  <c r="DI80" i="2"/>
  <c r="DI76" i="2"/>
  <c r="DI77" i="2"/>
  <c r="DI81" i="2"/>
  <c r="DI83" i="2"/>
  <c r="DI79" i="2"/>
  <c r="DI82" i="2"/>
  <c r="DI40" i="2"/>
  <c r="DI42" i="2"/>
  <c r="DI44" i="2"/>
  <c r="DI39" i="2"/>
  <c r="DI41" i="2"/>
  <c r="DI46" i="2"/>
  <c r="DI48" i="2"/>
  <c r="DI50" i="2"/>
  <c r="DI52" i="2"/>
  <c r="DI43" i="2"/>
  <c r="DI45" i="2"/>
  <c r="DI47" i="2"/>
  <c r="DI51" i="2"/>
  <c r="DI49" i="2"/>
  <c r="DI101" i="2"/>
  <c r="DI103" i="2"/>
  <c r="DI105" i="2"/>
  <c r="DI100" i="2"/>
  <c r="DI102" i="2"/>
  <c r="DI107" i="2"/>
  <c r="DI109" i="2"/>
  <c r="DI111" i="2"/>
  <c r="DI113" i="2"/>
  <c r="DI104" i="2"/>
  <c r="DI106" i="2"/>
  <c r="DI108" i="2"/>
  <c r="DI110" i="2"/>
  <c r="DI112" i="2"/>
  <c r="DI131" i="2"/>
  <c r="DI133" i="2"/>
  <c r="DI135" i="2"/>
  <c r="DI130" i="2"/>
  <c r="DI132" i="2"/>
  <c r="DI137" i="2"/>
  <c r="DI139" i="2"/>
  <c r="DI141" i="2"/>
  <c r="DI143" i="2"/>
  <c r="DI134" i="2"/>
  <c r="DI136" i="2"/>
  <c r="DI138" i="2"/>
  <c r="DI140" i="2"/>
  <c r="DI142" i="2"/>
  <c r="BQ153" i="2"/>
  <c r="BR152" i="2"/>
  <c r="BR122" i="2"/>
  <c r="BQ123" i="2"/>
  <c r="BR93" i="2"/>
  <c r="BS92" i="2"/>
  <c r="N54" i="16"/>
  <c r="DJ8" i="2"/>
  <c r="DI19" i="2"/>
  <c r="DI17" i="2"/>
  <c r="DI20" i="2"/>
  <c r="DI15" i="2"/>
  <c r="DI26" i="2"/>
  <c r="DI18" i="2"/>
  <c r="DI24" i="2"/>
  <c r="DI16" i="2"/>
  <c r="DI21" i="2"/>
  <c r="DI23" i="2"/>
  <c r="DI22" i="2"/>
  <c r="DI27" i="2"/>
  <c r="DI25" i="2"/>
  <c r="DI14" i="2"/>
  <c r="Q69" i="16"/>
  <c r="H54" i="16"/>
  <c r="Q54" i="16"/>
  <c r="K54" i="16"/>
  <c r="N69" i="16"/>
  <c r="K29" i="16"/>
  <c r="K21" i="16"/>
  <c r="K22" i="16"/>
  <c r="N22" i="16"/>
  <c r="H22" i="16"/>
  <c r="N31" i="16"/>
  <c r="H31" i="16"/>
  <c r="K31" i="16"/>
  <c r="T34" i="1"/>
  <c r="V34" i="1"/>
  <c r="T35" i="1"/>
  <c r="T36" i="1"/>
  <c r="T33" i="1"/>
  <c r="P29" i="2"/>
  <c r="O29" i="2"/>
  <c r="N29" i="2"/>
  <c r="R33" i="1"/>
  <c r="R34" i="1"/>
  <c r="R35" i="1"/>
  <c r="R36" i="1"/>
  <c r="Y36" i="1" s="1"/>
  <c r="R37" i="1"/>
  <c r="Y37" i="1" s="1"/>
  <c r="I28" i="7"/>
  <c r="DH117" i="2" l="1"/>
  <c r="DI115" i="2"/>
  <c r="DI85" i="2"/>
  <c r="DI55" i="2"/>
  <c r="DI86" i="2"/>
  <c r="DI116" i="2"/>
  <c r="DI54" i="2"/>
  <c r="Q80" i="16"/>
  <c r="Y34" i="1"/>
  <c r="K80" i="16"/>
  <c r="H80" i="16"/>
  <c r="N80" i="16"/>
  <c r="Y33" i="1"/>
  <c r="V73" i="2"/>
  <c r="V72" i="2"/>
  <c r="AC130" i="2"/>
  <c r="K130" i="2" s="1"/>
  <c r="AC41" i="2"/>
  <c r="K41" i="2" s="1"/>
  <c r="AC40" i="2"/>
  <c r="K40" i="2" s="1"/>
  <c r="AC70" i="2"/>
  <c r="K70" i="2" s="1"/>
  <c r="AC100" i="2"/>
  <c r="K100" i="2" s="1"/>
  <c r="V35" i="1"/>
  <c r="BS61" i="2"/>
  <c r="BR62" i="2"/>
  <c r="AA137" i="2"/>
  <c r="AA130" i="2"/>
  <c r="AC14" i="2"/>
  <c r="K14" i="2" s="1"/>
  <c r="AC134" i="2"/>
  <c r="K134" i="2" s="1"/>
  <c r="AC42" i="2"/>
  <c r="K42" i="2" s="1"/>
  <c r="AC18" i="2"/>
  <c r="K18" i="2" s="1"/>
  <c r="AC15" i="2"/>
  <c r="K15" i="2" s="1"/>
  <c r="I14" i="2"/>
  <c r="AC39" i="2"/>
  <c r="K39" i="2" s="1"/>
  <c r="AA40" i="2"/>
  <c r="AC143" i="2"/>
  <c r="K143" i="2" s="1"/>
  <c r="AC131" i="2"/>
  <c r="K131" i="2" s="1"/>
  <c r="AC137" i="2"/>
  <c r="K137" i="2" s="1"/>
  <c r="AC140" i="2"/>
  <c r="K140" i="2" s="1"/>
  <c r="AC142" i="2"/>
  <c r="K142" i="2" s="1"/>
  <c r="AC133" i="2"/>
  <c r="K133" i="2" s="1"/>
  <c r="AC132" i="2"/>
  <c r="K132" i="2" s="1"/>
  <c r="AC141" i="2"/>
  <c r="K141" i="2" s="1"/>
  <c r="AC138" i="2"/>
  <c r="K138" i="2" s="1"/>
  <c r="AC139" i="2"/>
  <c r="K139" i="2" s="1"/>
  <c r="AC135" i="2"/>
  <c r="K135" i="2" s="1"/>
  <c r="AC136" i="2"/>
  <c r="K136" i="2" s="1"/>
  <c r="AC106" i="2"/>
  <c r="K106" i="2" s="1"/>
  <c r="AC101" i="2"/>
  <c r="K101" i="2" s="1"/>
  <c r="AC45" i="2"/>
  <c r="K45" i="2" s="1"/>
  <c r="AC108" i="2"/>
  <c r="K108" i="2" s="1"/>
  <c r="AC82" i="2"/>
  <c r="K82" i="2" s="1"/>
  <c r="AC80" i="2"/>
  <c r="K80" i="2" s="1"/>
  <c r="AC105" i="2"/>
  <c r="K105" i="2" s="1"/>
  <c r="AC81" i="2"/>
  <c r="K81" i="2" s="1"/>
  <c r="AC113" i="2"/>
  <c r="K113" i="2" s="1"/>
  <c r="AC75" i="2"/>
  <c r="K75" i="2" s="1"/>
  <c r="AC51" i="2"/>
  <c r="K51" i="2" s="1"/>
  <c r="AC103" i="2"/>
  <c r="K103" i="2" s="1"/>
  <c r="AC102" i="2"/>
  <c r="K102" i="2" s="1"/>
  <c r="AC46" i="2"/>
  <c r="K46" i="2" s="1"/>
  <c r="AC76" i="2"/>
  <c r="K76" i="2" s="1"/>
  <c r="AC43" i="2"/>
  <c r="K43" i="2" s="1"/>
  <c r="AC71" i="2"/>
  <c r="K71" i="2" s="1"/>
  <c r="AC107" i="2"/>
  <c r="K107" i="2" s="1"/>
  <c r="AC104" i="2"/>
  <c r="K104" i="2" s="1"/>
  <c r="AC74" i="2"/>
  <c r="K74" i="2" s="1"/>
  <c r="AC79" i="2"/>
  <c r="K79" i="2" s="1"/>
  <c r="AC50" i="2"/>
  <c r="K50" i="2" s="1"/>
  <c r="AC112" i="2"/>
  <c r="K112" i="2" s="1"/>
  <c r="AC49" i="2"/>
  <c r="K49" i="2" s="1"/>
  <c r="AC77" i="2"/>
  <c r="K77" i="2" s="1"/>
  <c r="AC110" i="2"/>
  <c r="K110" i="2" s="1"/>
  <c r="AC83" i="2"/>
  <c r="K83" i="2" s="1"/>
  <c r="AC52" i="2"/>
  <c r="K52" i="2" s="1"/>
  <c r="AC47" i="2"/>
  <c r="K47" i="2" s="1"/>
  <c r="AC73" i="2"/>
  <c r="K73" i="2" s="1"/>
  <c r="AC48" i="2"/>
  <c r="K48" i="2" s="1"/>
  <c r="AC78" i="2"/>
  <c r="K78" i="2" s="1"/>
  <c r="AC44" i="2"/>
  <c r="K44" i="2" s="1"/>
  <c r="AC109" i="2"/>
  <c r="K109" i="2" s="1"/>
  <c r="AC111" i="2"/>
  <c r="K111" i="2" s="1"/>
  <c r="AC72" i="2"/>
  <c r="K72" i="2" s="1"/>
  <c r="HJ139" i="2"/>
  <c r="HJ138" i="2"/>
  <c r="HJ141" i="2"/>
  <c r="HJ135" i="2"/>
  <c r="HJ143" i="2"/>
  <c r="HJ137" i="2"/>
  <c r="HJ136" i="2"/>
  <c r="HJ131" i="2"/>
  <c r="HJ134" i="2"/>
  <c r="HJ140" i="2"/>
  <c r="HJ142" i="2"/>
  <c r="HJ130" i="2"/>
  <c r="HJ132" i="2"/>
  <c r="HJ133" i="2"/>
  <c r="HJ109" i="2"/>
  <c r="HJ112" i="2"/>
  <c r="HJ107" i="2"/>
  <c r="HJ110" i="2"/>
  <c r="HJ113" i="2"/>
  <c r="HJ111" i="2"/>
  <c r="HJ102" i="2"/>
  <c r="HJ106" i="2"/>
  <c r="HJ103" i="2"/>
  <c r="HJ105" i="2"/>
  <c r="HJ104" i="2"/>
  <c r="HJ101" i="2"/>
  <c r="HJ100" i="2"/>
  <c r="HJ108" i="2"/>
  <c r="HJ79" i="2"/>
  <c r="HJ82" i="2"/>
  <c r="HJ81" i="2"/>
  <c r="HJ77" i="2"/>
  <c r="HJ76" i="2"/>
  <c r="HJ80" i="2"/>
  <c r="HJ83" i="2"/>
  <c r="HJ74" i="2"/>
  <c r="HJ75" i="2"/>
  <c r="HJ73" i="2"/>
  <c r="HJ72" i="2"/>
  <c r="HJ71" i="2"/>
  <c r="HJ78" i="2"/>
  <c r="HJ70" i="2"/>
  <c r="HJ27" i="2"/>
  <c r="HJ51" i="2"/>
  <c r="HJ47" i="2"/>
  <c r="HJ49" i="2"/>
  <c r="HJ48" i="2"/>
  <c r="HJ44" i="2"/>
  <c r="HJ46" i="2"/>
  <c r="HJ50" i="2"/>
  <c r="HJ52" i="2"/>
  <c r="HJ45" i="2"/>
  <c r="HJ40" i="2"/>
  <c r="HJ42" i="2"/>
  <c r="HJ41" i="2"/>
  <c r="HJ39" i="2"/>
  <c r="HJ43" i="2"/>
  <c r="HK8" i="2"/>
  <c r="HJ20" i="2"/>
  <c r="HJ19" i="2"/>
  <c r="HJ16" i="2"/>
  <c r="HJ21" i="2"/>
  <c r="HJ18" i="2"/>
  <c r="HJ15" i="2"/>
  <c r="HJ17" i="2"/>
  <c r="HJ23" i="2"/>
  <c r="HJ26" i="2"/>
  <c r="HJ22" i="2"/>
  <c r="HJ25" i="2"/>
  <c r="HJ24" i="2"/>
  <c r="HJ14" i="2"/>
  <c r="DJ71" i="2"/>
  <c r="DJ73" i="2"/>
  <c r="DJ75" i="2"/>
  <c r="DJ70" i="2"/>
  <c r="DJ72" i="2"/>
  <c r="DJ74" i="2"/>
  <c r="DJ78" i="2"/>
  <c r="DJ80" i="2"/>
  <c r="DJ76" i="2"/>
  <c r="DJ77" i="2"/>
  <c r="DJ81" i="2"/>
  <c r="DJ83" i="2"/>
  <c r="DJ79" i="2"/>
  <c r="DJ82" i="2"/>
  <c r="DJ40" i="2"/>
  <c r="DJ42" i="2"/>
  <c r="DJ44" i="2"/>
  <c r="DJ39" i="2"/>
  <c r="DJ41" i="2"/>
  <c r="DJ43" i="2"/>
  <c r="DJ45" i="2"/>
  <c r="DJ47" i="2"/>
  <c r="DJ49" i="2"/>
  <c r="DJ51" i="2"/>
  <c r="DJ46" i="2"/>
  <c r="DJ48" i="2"/>
  <c r="DJ50" i="2"/>
  <c r="DJ52" i="2"/>
  <c r="DJ101" i="2"/>
  <c r="DJ103" i="2"/>
  <c r="DJ105" i="2"/>
  <c r="DJ100" i="2"/>
  <c r="DJ102" i="2"/>
  <c r="DJ104" i="2"/>
  <c r="DJ106" i="2"/>
  <c r="DJ108" i="2"/>
  <c r="DJ110" i="2"/>
  <c r="DJ112" i="2"/>
  <c r="DJ107" i="2"/>
  <c r="DJ109" i="2"/>
  <c r="DJ111" i="2"/>
  <c r="DJ113" i="2"/>
  <c r="DJ131" i="2"/>
  <c r="DJ133" i="2"/>
  <c r="DJ135" i="2"/>
  <c r="DJ130" i="2"/>
  <c r="DJ132" i="2"/>
  <c r="DJ134" i="2"/>
  <c r="DJ136" i="2"/>
  <c r="DJ138" i="2"/>
  <c r="DJ140" i="2"/>
  <c r="DJ142" i="2"/>
  <c r="DJ143" i="2"/>
  <c r="DJ137" i="2"/>
  <c r="DJ139" i="2"/>
  <c r="DJ141" i="2"/>
  <c r="BR123" i="2"/>
  <c r="BS122" i="2"/>
  <c r="BS152" i="2"/>
  <c r="BR153" i="2"/>
  <c r="BT92" i="2"/>
  <c r="BS93" i="2"/>
  <c r="DK8" i="2"/>
  <c r="DJ16" i="2"/>
  <c r="DJ19" i="2"/>
  <c r="DJ17" i="2"/>
  <c r="DJ18" i="2"/>
  <c r="DJ15" i="2"/>
  <c r="DJ21" i="2"/>
  <c r="DJ23" i="2"/>
  <c r="DJ26" i="2"/>
  <c r="DJ20" i="2"/>
  <c r="DJ24" i="2"/>
  <c r="DJ25" i="2"/>
  <c r="DJ22" i="2"/>
  <c r="DJ27" i="2"/>
  <c r="DJ14" i="2"/>
  <c r="Y35" i="1"/>
  <c r="W12" i="2"/>
  <c r="Y33" i="2"/>
  <c r="E53" i="16"/>
  <c r="V134" i="2"/>
  <c r="V139" i="2"/>
  <c r="V131" i="2"/>
  <c r="V141" i="2"/>
  <c r="V136" i="2"/>
  <c r="V133" i="2"/>
  <c r="V135" i="2"/>
  <c r="V143" i="2"/>
  <c r="V138" i="2"/>
  <c r="V130" i="2"/>
  <c r="V140" i="2"/>
  <c r="V132" i="2"/>
  <c r="V142" i="2"/>
  <c r="V137" i="2"/>
  <c r="I132" i="2"/>
  <c r="I134" i="2"/>
  <c r="I139" i="2"/>
  <c r="I143" i="2"/>
  <c r="I142" i="2"/>
  <c r="I130" i="2"/>
  <c r="I140" i="2"/>
  <c r="I138" i="2"/>
  <c r="I131" i="2"/>
  <c r="I135" i="2"/>
  <c r="I141" i="2"/>
  <c r="I133" i="2"/>
  <c r="I137" i="2"/>
  <c r="I136" i="2"/>
  <c r="AC23" i="2"/>
  <c r="AC26" i="2"/>
  <c r="AC16" i="2"/>
  <c r="AC22" i="2"/>
  <c r="I18" i="2"/>
  <c r="AC21" i="2"/>
  <c r="AC24" i="2"/>
  <c r="AC20" i="2"/>
  <c r="AC17" i="2"/>
  <c r="AC27" i="2"/>
  <c r="AC19" i="2"/>
  <c r="AC25" i="2"/>
  <c r="K25" i="2" s="1"/>
  <c r="Y32" i="1"/>
  <c r="V14" i="2"/>
  <c r="I17" i="2"/>
  <c r="V39" i="2"/>
  <c r="V100" i="2"/>
  <c r="V70" i="2"/>
  <c r="I100" i="2"/>
  <c r="I39" i="2"/>
  <c r="V106" i="2"/>
  <c r="V105" i="2"/>
  <c r="V50" i="2"/>
  <c r="V49" i="2"/>
  <c r="V51" i="2"/>
  <c r="V110" i="2"/>
  <c r="V108" i="2"/>
  <c r="V107" i="2"/>
  <c r="V52" i="2"/>
  <c r="V40" i="2"/>
  <c r="V112" i="2"/>
  <c r="V111" i="2"/>
  <c r="V42" i="2"/>
  <c r="V71" i="2"/>
  <c r="V47" i="2"/>
  <c r="V113" i="2"/>
  <c r="V43" i="2"/>
  <c r="V48" i="2"/>
  <c r="V44" i="2"/>
  <c r="V74" i="2"/>
  <c r="V102" i="2"/>
  <c r="V101" i="2"/>
  <c r="V46" i="2"/>
  <c r="V45" i="2"/>
  <c r="V75" i="2"/>
  <c r="V104" i="2"/>
  <c r="V103" i="2"/>
  <c r="V83" i="2"/>
  <c r="V82" i="2"/>
  <c r="V81" i="2"/>
  <c r="V80" i="2"/>
  <c r="V79" i="2"/>
  <c r="V78" i="2"/>
  <c r="V77" i="2"/>
  <c r="V76" i="2"/>
  <c r="V109" i="2"/>
  <c r="V41" i="2"/>
  <c r="I105" i="2"/>
  <c r="I113" i="2"/>
  <c r="I106" i="2"/>
  <c r="I107" i="2"/>
  <c r="I108" i="2"/>
  <c r="I111" i="2"/>
  <c r="I112" i="2"/>
  <c r="I101" i="2"/>
  <c r="I109" i="2"/>
  <c r="I104" i="2"/>
  <c r="I102" i="2"/>
  <c r="I110" i="2"/>
  <c r="I103" i="2"/>
  <c r="I76" i="2"/>
  <c r="I48" i="2"/>
  <c r="I40" i="2"/>
  <c r="I41" i="2"/>
  <c r="I83" i="2"/>
  <c r="I75" i="2"/>
  <c r="I47" i="2"/>
  <c r="I82" i="2"/>
  <c r="I74" i="2"/>
  <c r="I46" i="2"/>
  <c r="I49" i="2"/>
  <c r="I81" i="2"/>
  <c r="I73" i="2"/>
  <c r="I45" i="2"/>
  <c r="I80" i="2"/>
  <c r="I72" i="2"/>
  <c r="I52" i="2"/>
  <c r="I44" i="2"/>
  <c r="I50" i="2"/>
  <c r="I79" i="2"/>
  <c r="I51" i="2"/>
  <c r="I43" i="2"/>
  <c r="I78" i="2"/>
  <c r="I42" i="2"/>
  <c r="I77" i="2"/>
  <c r="I23" i="2"/>
  <c r="I19" i="2"/>
  <c r="I15" i="2"/>
  <c r="I25" i="2"/>
  <c r="I27" i="2"/>
  <c r="I22" i="2"/>
  <c r="I26" i="2"/>
  <c r="I21" i="2"/>
  <c r="I24" i="2"/>
  <c r="I20" i="2"/>
  <c r="I16" i="2"/>
  <c r="W11" i="2"/>
  <c r="Y12" i="2"/>
  <c r="V15" i="2"/>
  <c r="Y11" i="2"/>
  <c r="V25" i="2"/>
  <c r="V17" i="2"/>
  <c r="V27" i="2"/>
  <c r="V23" i="2"/>
  <c r="V18" i="2"/>
  <c r="V26" i="2"/>
  <c r="V19" i="2"/>
  <c r="V22" i="2"/>
  <c r="V16" i="2"/>
  <c r="V20" i="2"/>
  <c r="V21" i="2"/>
  <c r="V24" i="2"/>
  <c r="DI117" i="2" l="1"/>
  <c r="DJ115" i="2"/>
  <c r="DJ116" i="2"/>
  <c r="DJ86" i="2"/>
  <c r="DJ55" i="2"/>
  <c r="DJ85" i="2"/>
  <c r="DJ54" i="2"/>
  <c r="DI87" i="2"/>
  <c r="J40" i="2"/>
  <c r="J130" i="2"/>
  <c r="J137" i="2"/>
  <c r="AB137" i="2" s="1"/>
  <c r="W14" i="2"/>
  <c r="BS62" i="2"/>
  <c r="BT61" i="2"/>
  <c r="AH68" i="2"/>
  <c r="Y86" i="2" s="1"/>
  <c r="W73" i="2"/>
  <c r="AB130" i="2"/>
  <c r="I145" i="2"/>
  <c r="K145" i="2"/>
  <c r="AH148" i="2" s="1"/>
  <c r="HK139" i="2"/>
  <c r="HK142" i="2"/>
  <c r="HK140" i="2"/>
  <c r="HK141" i="2"/>
  <c r="HK138" i="2"/>
  <c r="HK137" i="2"/>
  <c r="HK132" i="2"/>
  <c r="HK136" i="2"/>
  <c r="HK135" i="2"/>
  <c r="HK133" i="2"/>
  <c r="HK143" i="2"/>
  <c r="HK134" i="2"/>
  <c r="HK131" i="2"/>
  <c r="HK130" i="2"/>
  <c r="HK109" i="2"/>
  <c r="HK112" i="2"/>
  <c r="HK107" i="2"/>
  <c r="HK110" i="2"/>
  <c r="HK113" i="2"/>
  <c r="HK108" i="2"/>
  <c r="HK111" i="2"/>
  <c r="HK105" i="2"/>
  <c r="HK104" i="2"/>
  <c r="HK103" i="2"/>
  <c r="HK102" i="2"/>
  <c r="HK101" i="2"/>
  <c r="HK100" i="2"/>
  <c r="HK106" i="2"/>
  <c r="HK79" i="2"/>
  <c r="HK82" i="2"/>
  <c r="HK81" i="2"/>
  <c r="HK77" i="2"/>
  <c r="HK76" i="2"/>
  <c r="HK80" i="2"/>
  <c r="HK83" i="2"/>
  <c r="HK74" i="2"/>
  <c r="HK75" i="2"/>
  <c r="HK73" i="2"/>
  <c r="HK72" i="2"/>
  <c r="HK71" i="2"/>
  <c r="HK78" i="2"/>
  <c r="HK70" i="2"/>
  <c r="HK27" i="2"/>
  <c r="HK46" i="2"/>
  <c r="HK50" i="2"/>
  <c r="HK51" i="2"/>
  <c r="HK44" i="2"/>
  <c r="HK52" i="2"/>
  <c r="HK43" i="2"/>
  <c r="HK47" i="2"/>
  <c r="HK42" i="2"/>
  <c r="HK41" i="2"/>
  <c r="HK39" i="2"/>
  <c r="HK45" i="2"/>
  <c r="HK49" i="2"/>
  <c r="HK40" i="2"/>
  <c r="HK48" i="2"/>
  <c r="HL8" i="2"/>
  <c r="HK15" i="2"/>
  <c r="HK17" i="2"/>
  <c r="HK19" i="2"/>
  <c r="HK16" i="2"/>
  <c r="HK24" i="2"/>
  <c r="HK21" i="2"/>
  <c r="HK18" i="2"/>
  <c r="HK20" i="2"/>
  <c r="HK26" i="2"/>
  <c r="HK22" i="2"/>
  <c r="HK23" i="2"/>
  <c r="HK25" i="2"/>
  <c r="HK14" i="2"/>
  <c r="DK71" i="2"/>
  <c r="DK73" i="2"/>
  <c r="DK75" i="2"/>
  <c r="DK70" i="2"/>
  <c r="DK85" i="2" s="1"/>
  <c r="DK72" i="2"/>
  <c r="DK74" i="2"/>
  <c r="DK78" i="2"/>
  <c r="DK80" i="2"/>
  <c r="DK76" i="2"/>
  <c r="DK77" i="2"/>
  <c r="DK81" i="2"/>
  <c r="DK83" i="2"/>
  <c r="DK82" i="2"/>
  <c r="DK79" i="2"/>
  <c r="DK40" i="2"/>
  <c r="DK42" i="2"/>
  <c r="DK44" i="2"/>
  <c r="DK51" i="2"/>
  <c r="DK39" i="2"/>
  <c r="DK47" i="2"/>
  <c r="DK49" i="2"/>
  <c r="DK41" i="2"/>
  <c r="DK46" i="2"/>
  <c r="DK48" i="2"/>
  <c r="DK43" i="2"/>
  <c r="DK50" i="2"/>
  <c r="DK52" i="2"/>
  <c r="DK45" i="2"/>
  <c r="DK101" i="2"/>
  <c r="DK103" i="2"/>
  <c r="DK105" i="2"/>
  <c r="DK100" i="2"/>
  <c r="DK108" i="2"/>
  <c r="DK110" i="2"/>
  <c r="DK112" i="2"/>
  <c r="DK109" i="2"/>
  <c r="DK113" i="2"/>
  <c r="DK102" i="2"/>
  <c r="DK104" i="2"/>
  <c r="DK107" i="2"/>
  <c r="DK111" i="2"/>
  <c r="DK106" i="2"/>
  <c r="DK131" i="2"/>
  <c r="DK133" i="2"/>
  <c r="DK135" i="2"/>
  <c r="DK137" i="2"/>
  <c r="DK130" i="2"/>
  <c r="DK138" i="2"/>
  <c r="DK140" i="2"/>
  <c r="DK142" i="2"/>
  <c r="DK134" i="2"/>
  <c r="DK139" i="2"/>
  <c r="DK143" i="2"/>
  <c r="DK132" i="2"/>
  <c r="DK141" i="2"/>
  <c r="DK136" i="2"/>
  <c r="BT152" i="2"/>
  <c r="BS153" i="2"/>
  <c r="BT122" i="2"/>
  <c r="BS123" i="2"/>
  <c r="BU92" i="2"/>
  <c r="BT93" i="2"/>
  <c r="AH37" i="2"/>
  <c r="W18" i="2"/>
  <c r="W15" i="2"/>
  <c r="AN14" i="2"/>
  <c r="DL8" i="2"/>
  <c r="DK21" i="2"/>
  <c r="DK16" i="2"/>
  <c r="DK19" i="2"/>
  <c r="DK15" i="2"/>
  <c r="DK23" i="2"/>
  <c r="DK18" i="2"/>
  <c r="DK26" i="2"/>
  <c r="DK22" i="2"/>
  <c r="DK20" i="2"/>
  <c r="DK25" i="2"/>
  <c r="DK27" i="2"/>
  <c r="DK17" i="2"/>
  <c r="DK24" i="2"/>
  <c r="DK14" i="2"/>
  <c r="I29" i="2"/>
  <c r="W142" i="2"/>
  <c r="AH12" i="2"/>
  <c r="Q53" i="16"/>
  <c r="H53" i="16"/>
  <c r="N53" i="16"/>
  <c r="K53" i="16"/>
  <c r="W137" i="2"/>
  <c r="W130" i="2"/>
  <c r="W139" i="2"/>
  <c r="K27" i="2"/>
  <c r="K16" i="2"/>
  <c r="W143" i="2"/>
  <c r="K17" i="2"/>
  <c r="K26" i="2"/>
  <c r="W135" i="2"/>
  <c r="K20" i="2"/>
  <c r="K23" i="2"/>
  <c r="W133" i="2"/>
  <c r="K24" i="2"/>
  <c r="W136" i="2"/>
  <c r="AH127" i="2"/>
  <c r="Y146" i="2" s="1"/>
  <c r="W132" i="2"/>
  <c r="W141" i="2"/>
  <c r="K21" i="2"/>
  <c r="W140" i="2"/>
  <c r="W131" i="2"/>
  <c r="K19" i="2"/>
  <c r="K22" i="2"/>
  <c r="W138" i="2"/>
  <c r="W134" i="2"/>
  <c r="AH146" i="2"/>
  <c r="AI146" i="2" s="1"/>
  <c r="AH145" i="2"/>
  <c r="AH147" i="2"/>
  <c r="AH98" i="2"/>
  <c r="Y116" i="2" s="1"/>
  <c r="AN139" i="2"/>
  <c r="AN131" i="2"/>
  <c r="AN134" i="2"/>
  <c r="AN141" i="2"/>
  <c r="AN135" i="2"/>
  <c r="AN136" i="2"/>
  <c r="AN143" i="2"/>
  <c r="AN132" i="2"/>
  <c r="AN130" i="2"/>
  <c r="AN142" i="2"/>
  <c r="AN140" i="2"/>
  <c r="AN137" i="2"/>
  <c r="AN133" i="2"/>
  <c r="AN138" i="2"/>
  <c r="AM130" i="2"/>
  <c r="AM136" i="2"/>
  <c r="AM132" i="2"/>
  <c r="AM137" i="2"/>
  <c r="AM133" i="2"/>
  <c r="AM139" i="2"/>
  <c r="AM135" i="2"/>
  <c r="AM142" i="2"/>
  <c r="AM131" i="2"/>
  <c r="AM140" i="2"/>
  <c r="AM141" i="2"/>
  <c r="AM143" i="2"/>
  <c r="AM138" i="2"/>
  <c r="AM134" i="2"/>
  <c r="W17" i="2"/>
  <c r="AV30" i="2"/>
  <c r="BO30" i="2"/>
  <c r="BY30" i="2"/>
  <c r="CY30" i="2"/>
  <c r="ED30" i="2"/>
  <c r="BR30" i="2"/>
  <c r="CF30" i="2"/>
  <c r="DS30" i="2"/>
  <c r="BG30" i="2"/>
  <c r="DR30" i="2"/>
  <c r="BF30" i="2"/>
  <c r="DQ30" i="2"/>
  <c r="BE30" i="2"/>
  <c r="DP30" i="2"/>
  <c r="BD30" i="2"/>
  <c r="DE30" i="2"/>
  <c r="CQ30" i="2"/>
  <c r="DV30" i="2"/>
  <c r="BJ30" i="2"/>
  <c r="EJ30" i="2"/>
  <c r="BX30" i="2"/>
  <c r="DK30" i="2"/>
  <c r="AY30" i="2"/>
  <c r="DJ30" i="2"/>
  <c r="AX30" i="2"/>
  <c r="DI30" i="2"/>
  <c r="AW30" i="2"/>
  <c r="DH30" i="2"/>
  <c r="EH30" i="2"/>
  <c r="EG30" i="2"/>
  <c r="DG30" i="2"/>
  <c r="EL30" i="2"/>
  <c r="CN30" i="2"/>
  <c r="DY30" i="2"/>
  <c r="BL30" i="2"/>
  <c r="BT30" i="2"/>
  <c r="DZ30" i="2"/>
  <c r="BI30" i="2"/>
  <c r="CI30" i="2"/>
  <c r="DN30" i="2"/>
  <c r="BB30" i="2"/>
  <c r="EB30" i="2"/>
  <c r="BP30" i="2"/>
  <c r="DC30" i="2"/>
  <c r="DB30" i="2"/>
  <c r="DA30" i="2"/>
  <c r="CZ30" i="2"/>
  <c r="CP30" i="2"/>
  <c r="AR30" i="2"/>
  <c r="CD30" i="2"/>
  <c r="CC30" i="2"/>
  <c r="CB30" i="2"/>
  <c r="AS30" i="2"/>
  <c r="EI30" i="2"/>
  <c r="BN30" i="2"/>
  <c r="DX30" i="2"/>
  <c r="EM30" i="2"/>
  <c r="CA30" i="2"/>
  <c r="DF30" i="2"/>
  <c r="AT30" i="2"/>
  <c r="DT30" i="2"/>
  <c r="BH30" i="2"/>
  <c r="EC30" i="2"/>
  <c r="CU30" i="2"/>
  <c r="CT30" i="2"/>
  <c r="CS30" i="2"/>
  <c r="CR30" i="2"/>
  <c r="CK30" i="2"/>
  <c r="CJ30" i="2"/>
  <c r="DW30" i="2"/>
  <c r="BK30" i="2"/>
  <c r="CO30" i="2"/>
  <c r="DD30" i="2"/>
  <c r="CE30" i="2"/>
  <c r="CG30" i="2"/>
  <c r="DO30" i="2"/>
  <c r="CH30" i="2"/>
  <c r="BW30" i="2"/>
  <c r="BU30" i="2"/>
  <c r="EE30" i="2"/>
  <c r="BS30" i="2"/>
  <c r="DM30" i="2"/>
  <c r="CX30" i="2"/>
  <c r="DL30" i="2"/>
  <c r="AZ30" i="2"/>
  <c r="BQ30" i="2"/>
  <c r="CM30" i="2"/>
  <c r="CW30" i="2"/>
  <c r="CL30" i="2"/>
  <c r="EK30" i="2"/>
  <c r="DU30" i="2"/>
  <c r="BA30" i="2"/>
  <c r="BC30" i="2"/>
  <c r="CV30" i="2"/>
  <c r="BV30" i="2"/>
  <c r="EF30" i="2"/>
  <c r="AU30" i="2"/>
  <c r="BZ30" i="2"/>
  <c r="EA30" i="2"/>
  <c r="BM30" i="2"/>
  <c r="W70" i="2"/>
  <c r="J60" i="16" s="1"/>
  <c r="W100" i="2"/>
  <c r="M60" i="16" s="1"/>
  <c r="W39" i="2"/>
  <c r="W103" i="2"/>
  <c r="W42" i="2"/>
  <c r="W75" i="2"/>
  <c r="W45" i="2"/>
  <c r="W106" i="2"/>
  <c r="W101" i="2"/>
  <c r="W82" i="2"/>
  <c r="W102" i="2"/>
  <c r="W110" i="2"/>
  <c r="W26" i="2"/>
  <c r="W76" i="2"/>
  <c r="W111" i="2"/>
  <c r="W71" i="2"/>
  <c r="W113" i="2"/>
  <c r="W81" i="2"/>
  <c r="W41" i="2"/>
  <c r="W104" i="2"/>
  <c r="W50" i="2"/>
  <c r="W77" i="2"/>
  <c r="W48" i="2"/>
  <c r="W112" i="2"/>
  <c r="W109" i="2"/>
  <c r="W74" i="2"/>
  <c r="W51" i="2"/>
  <c r="W83" i="2"/>
  <c r="W49" i="2"/>
  <c r="W44" i="2"/>
  <c r="W40" i="2"/>
  <c r="AM105" i="2"/>
  <c r="AM110" i="2"/>
  <c r="AM106" i="2"/>
  <c r="AN102" i="2"/>
  <c r="AM108" i="2"/>
  <c r="AN111" i="2"/>
  <c r="AN108" i="2"/>
  <c r="AM102" i="2"/>
  <c r="AM101" i="2"/>
  <c r="AM112" i="2"/>
  <c r="AM73" i="2"/>
  <c r="AN112" i="2"/>
  <c r="AM111" i="2"/>
  <c r="AN101" i="2"/>
  <c r="AM103" i="2"/>
  <c r="AN106" i="2"/>
  <c r="AM104" i="2"/>
  <c r="AN103" i="2"/>
  <c r="AN105" i="2"/>
  <c r="AN104" i="2"/>
  <c r="AM76" i="2"/>
  <c r="AM107" i="2"/>
  <c r="AM113" i="2"/>
  <c r="AN107" i="2"/>
  <c r="AM78" i="2"/>
  <c r="AM82" i="2"/>
  <c r="AM83" i="2"/>
  <c r="AN110" i="2"/>
  <c r="AM81" i="2"/>
  <c r="AM71" i="2"/>
  <c r="AN109" i="2"/>
  <c r="AM77" i="2"/>
  <c r="AM80" i="2"/>
  <c r="AM74" i="2"/>
  <c r="AM75" i="2"/>
  <c r="AM109" i="2"/>
  <c r="AN113" i="2"/>
  <c r="AM72" i="2"/>
  <c r="AM79" i="2"/>
  <c r="AM47" i="2"/>
  <c r="AM46" i="2"/>
  <c r="AM52" i="2"/>
  <c r="AM43" i="2"/>
  <c r="AM44" i="2"/>
  <c r="AM41" i="2"/>
  <c r="AM51" i="2"/>
  <c r="AM42" i="2"/>
  <c r="AM48" i="2"/>
  <c r="AM49" i="2"/>
  <c r="AM40" i="2"/>
  <c r="AM45" i="2"/>
  <c r="AM50" i="2"/>
  <c r="AM100" i="2"/>
  <c r="AN100" i="2"/>
  <c r="AM70" i="2"/>
  <c r="W46" i="2"/>
  <c r="AH116" i="2"/>
  <c r="AI116" i="2" s="1"/>
  <c r="AH86" i="2"/>
  <c r="AI86" i="2" s="1"/>
  <c r="AH54" i="2"/>
  <c r="AH115" i="2"/>
  <c r="AH85" i="2"/>
  <c r="AH55" i="2"/>
  <c r="AI55" i="2" s="1"/>
  <c r="W52" i="2"/>
  <c r="W78" i="2"/>
  <c r="W72" i="2"/>
  <c r="W108" i="2"/>
  <c r="W43" i="2"/>
  <c r="W80" i="2"/>
  <c r="W47" i="2"/>
  <c r="W107" i="2"/>
  <c r="W79" i="2"/>
  <c r="W105" i="2"/>
  <c r="AN25" i="2"/>
  <c r="AM26" i="2"/>
  <c r="AN18" i="2"/>
  <c r="AM25" i="2"/>
  <c r="AN21" i="2"/>
  <c r="AM20" i="2"/>
  <c r="AM21" i="2"/>
  <c r="AM23" i="2"/>
  <c r="AN22" i="2"/>
  <c r="AM22" i="2"/>
  <c r="AN26" i="2"/>
  <c r="AN19" i="2"/>
  <c r="AM16" i="2"/>
  <c r="AN20" i="2"/>
  <c r="AM27" i="2"/>
  <c r="AN16" i="2"/>
  <c r="AN17" i="2"/>
  <c r="AN15" i="2"/>
  <c r="AM24" i="2"/>
  <c r="AN27" i="2"/>
  <c r="AN24" i="2"/>
  <c r="AN23" i="2"/>
  <c r="W16" i="2"/>
  <c r="W22" i="2"/>
  <c r="W23" i="2"/>
  <c r="W25" i="2"/>
  <c r="W20" i="2"/>
  <c r="W24" i="2"/>
  <c r="W21" i="2"/>
  <c r="W27" i="2"/>
  <c r="K115" i="2"/>
  <c r="M24" i="16" s="1"/>
  <c r="M33" i="16" s="1"/>
  <c r="AH29" i="2"/>
  <c r="AH30" i="2"/>
  <c r="AI30" i="2" s="1"/>
  <c r="I115" i="2"/>
  <c r="J115" i="2"/>
  <c r="I54" i="2"/>
  <c r="G40" i="16" s="1"/>
  <c r="I85" i="2"/>
  <c r="J40" i="16" s="1"/>
  <c r="W19" i="2"/>
  <c r="Q29" i="2"/>
  <c r="DJ87" i="2" l="1"/>
  <c r="DK54" i="2"/>
  <c r="DK116" i="2"/>
  <c r="DK55" i="2"/>
  <c r="DK86" i="2"/>
  <c r="DK87" i="2" s="1"/>
  <c r="DK115" i="2"/>
  <c r="DJ117" i="2"/>
  <c r="AI54" i="2"/>
  <c r="E71" i="16"/>
  <c r="J145" i="2"/>
  <c r="P45" i="16" s="1"/>
  <c r="AB14" i="2"/>
  <c r="M67" i="16"/>
  <c r="E67" i="16"/>
  <c r="P67" i="16"/>
  <c r="BU61" i="2"/>
  <c r="BT62" i="2"/>
  <c r="AB15" i="2"/>
  <c r="G60" i="16"/>
  <c r="P24" i="16"/>
  <c r="W149" i="2"/>
  <c r="HL142" i="2"/>
  <c r="HL143" i="2"/>
  <c r="HL135" i="2"/>
  <c r="HL137" i="2"/>
  <c r="HL132" i="2"/>
  <c r="HL140" i="2"/>
  <c r="HL139" i="2"/>
  <c r="HL136" i="2"/>
  <c r="HL141" i="2"/>
  <c r="HL138" i="2"/>
  <c r="HL133" i="2"/>
  <c r="HL134" i="2"/>
  <c r="HL131" i="2"/>
  <c r="HL130" i="2"/>
  <c r="HL112" i="2"/>
  <c r="HL110" i="2"/>
  <c r="HL113" i="2"/>
  <c r="HL108" i="2"/>
  <c r="HL111" i="2"/>
  <c r="HL107" i="2"/>
  <c r="HL109" i="2"/>
  <c r="HL105" i="2"/>
  <c r="HL102" i="2"/>
  <c r="HL101" i="2"/>
  <c r="HL104" i="2"/>
  <c r="HL103" i="2"/>
  <c r="HL100" i="2"/>
  <c r="HL106" i="2"/>
  <c r="HL82" i="2"/>
  <c r="HL80" i="2"/>
  <c r="HL83" i="2"/>
  <c r="HL79" i="2"/>
  <c r="HL78" i="2"/>
  <c r="HL74" i="2"/>
  <c r="HL81" i="2"/>
  <c r="HL77" i="2"/>
  <c r="HL75" i="2"/>
  <c r="HL72" i="2"/>
  <c r="HL71" i="2"/>
  <c r="HL76" i="2"/>
  <c r="HL70" i="2"/>
  <c r="HL73" i="2"/>
  <c r="HL27" i="2"/>
  <c r="HL49" i="2"/>
  <c r="HL44" i="2"/>
  <c r="HL52" i="2"/>
  <c r="HL47" i="2"/>
  <c r="HL46" i="2"/>
  <c r="HL51" i="2"/>
  <c r="HL50" i="2"/>
  <c r="HL48" i="2"/>
  <c r="HL43" i="2"/>
  <c r="HL40" i="2"/>
  <c r="HL42" i="2"/>
  <c r="HL41" i="2"/>
  <c r="HL39" i="2"/>
  <c r="HL45" i="2"/>
  <c r="HM8" i="2"/>
  <c r="HL18" i="2"/>
  <c r="HL15" i="2"/>
  <c r="HL17" i="2"/>
  <c r="HL19" i="2"/>
  <c r="HL16" i="2"/>
  <c r="HL24" i="2"/>
  <c r="HL21" i="2"/>
  <c r="HL20" i="2"/>
  <c r="HL26" i="2"/>
  <c r="HL22" i="2"/>
  <c r="HL23" i="2"/>
  <c r="HL25" i="2"/>
  <c r="HL14" i="2"/>
  <c r="AA14" i="2"/>
  <c r="K69" i="16"/>
  <c r="P37" i="16"/>
  <c r="P60" i="16"/>
  <c r="M61" i="16"/>
  <c r="M62" i="16" s="1"/>
  <c r="J61" i="16"/>
  <c r="J62" i="16" s="1"/>
  <c r="G61" i="16"/>
  <c r="P61" i="16"/>
  <c r="DL70" i="2"/>
  <c r="DL72" i="2"/>
  <c r="DL74" i="2"/>
  <c r="DL76" i="2"/>
  <c r="DL71" i="2"/>
  <c r="DL73" i="2"/>
  <c r="DL75" i="2"/>
  <c r="DL78" i="2"/>
  <c r="DL80" i="2"/>
  <c r="DL81" i="2"/>
  <c r="DL83" i="2"/>
  <c r="DL79" i="2"/>
  <c r="DL82" i="2"/>
  <c r="DL77" i="2"/>
  <c r="DL39" i="2"/>
  <c r="DL41" i="2"/>
  <c r="DL43" i="2"/>
  <c r="DL45" i="2"/>
  <c r="DL40" i="2"/>
  <c r="DL42" i="2"/>
  <c r="DL44" i="2"/>
  <c r="DL47" i="2"/>
  <c r="DL49" i="2"/>
  <c r="DL51" i="2"/>
  <c r="DL46" i="2"/>
  <c r="DL48" i="2"/>
  <c r="DL50" i="2"/>
  <c r="DL52" i="2"/>
  <c r="DL100" i="2"/>
  <c r="DL102" i="2"/>
  <c r="DL104" i="2"/>
  <c r="DL106" i="2"/>
  <c r="DL101" i="2"/>
  <c r="DL103" i="2"/>
  <c r="DL105" i="2"/>
  <c r="DL108" i="2"/>
  <c r="DL110" i="2"/>
  <c r="DL112" i="2"/>
  <c r="DL107" i="2"/>
  <c r="DL109" i="2"/>
  <c r="DL111" i="2"/>
  <c r="DL113" i="2"/>
  <c r="DL130" i="2"/>
  <c r="DL132" i="2"/>
  <c r="DL134" i="2"/>
  <c r="DL136" i="2"/>
  <c r="DL131" i="2"/>
  <c r="DL133" i="2"/>
  <c r="DL135" i="2"/>
  <c r="DL138" i="2"/>
  <c r="DL140" i="2"/>
  <c r="DL142" i="2"/>
  <c r="DL137" i="2"/>
  <c r="DL139" i="2"/>
  <c r="DL141" i="2"/>
  <c r="DL143" i="2"/>
  <c r="BU122" i="2"/>
  <c r="BT123" i="2"/>
  <c r="BU152" i="2"/>
  <c r="BT153" i="2"/>
  <c r="DI145" i="2"/>
  <c r="DF145" i="2"/>
  <c r="CN145" i="2"/>
  <c r="CI145" i="2"/>
  <c r="DH145" i="2"/>
  <c r="CH145" i="2"/>
  <c r="CZ145" i="2"/>
  <c r="DJ145" i="2"/>
  <c r="CM145" i="2"/>
  <c r="CE145" i="2"/>
  <c r="BQ145" i="2"/>
  <c r="BV92" i="2"/>
  <c r="BU93" i="2"/>
  <c r="AI29" i="2"/>
  <c r="E48" i="16"/>
  <c r="E37" i="16"/>
  <c r="AA19" i="2"/>
  <c r="E60" i="16"/>
  <c r="E61" i="16"/>
  <c r="DM8" i="2"/>
  <c r="DL18" i="2"/>
  <c r="DL21" i="2"/>
  <c r="DL16" i="2"/>
  <c r="DL19" i="2"/>
  <c r="DL20" i="2"/>
  <c r="DL25" i="2"/>
  <c r="DL15" i="2"/>
  <c r="DL23" i="2"/>
  <c r="DL26" i="2"/>
  <c r="DL22" i="2"/>
  <c r="DL24" i="2"/>
  <c r="DL27" i="2"/>
  <c r="DL17" i="2"/>
  <c r="DL14" i="2"/>
  <c r="Y55" i="2"/>
  <c r="AA18" i="2"/>
  <c r="BT85" i="2"/>
  <c r="BT87" i="2" s="1"/>
  <c r="BT115" i="2"/>
  <c r="BT117" i="2" s="1"/>
  <c r="BT145" i="2"/>
  <c r="BT54" i="2"/>
  <c r="AA15" i="2"/>
  <c r="Y30" i="2"/>
  <c r="M37" i="16"/>
  <c r="J37" i="16"/>
  <c r="K29" i="2"/>
  <c r="P38" i="16"/>
  <c r="Y148" i="2"/>
  <c r="P40" i="16"/>
  <c r="P48" i="16"/>
  <c r="M38" i="16"/>
  <c r="Y32" i="2"/>
  <c r="E40" i="16"/>
  <c r="J38" i="16"/>
  <c r="AI145" i="2"/>
  <c r="Y118" i="2"/>
  <c r="M40" i="16"/>
  <c r="E38" i="16"/>
  <c r="G38" i="16"/>
  <c r="M48" i="16"/>
  <c r="M23" i="16"/>
  <c r="M45" i="16"/>
  <c r="G37" i="16"/>
  <c r="AH118" i="2"/>
  <c r="W119" i="2"/>
  <c r="W118" i="2"/>
  <c r="AH117" i="2"/>
  <c r="AI85" i="2"/>
  <c r="AI115" i="2"/>
  <c r="AH87" i="2"/>
  <c r="Y57" i="2"/>
  <c r="Y88" i="2"/>
  <c r="DK117" i="2" l="1"/>
  <c r="DL115" i="2"/>
  <c r="DL116" i="2"/>
  <c r="DL86" i="2"/>
  <c r="DL55" i="2"/>
  <c r="DL85" i="2"/>
  <c r="DL54" i="2"/>
  <c r="W148" i="2"/>
  <c r="P23" i="16"/>
  <c r="P25" i="16" s="1"/>
  <c r="P26" i="16" s="1"/>
  <c r="AM18" i="2"/>
  <c r="BV61" i="2"/>
  <c r="BU62" i="2"/>
  <c r="G62" i="16"/>
  <c r="P39" i="16"/>
  <c r="P41" i="16" s="1"/>
  <c r="P33" i="16"/>
  <c r="HM137" i="2"/>
  <c r="HM140" i="2"/>
  <c r="HM138" i="2"/>
  <c r="HM139" i="2"/>
  <c r="HM141" i="2"/>
  <c r="HM136" i="2"/>
  <c r="HM132" i="2"/>
  <c r="HM134" i="2"/>
  <c r="HM143" i="2"/>
  <c r="HM142" i="2"/>
  <c r="HM131" i="2"/>
  <c r="HM130" i="2"/>
  <c r="HM135" i="2"/>
  <c r="HM133" i="2"/>
  <c r="HM107" i="2"/>
  <c r="HM110" i="2"/>
  <c r="HM113" i="2"/>
  <c r="HM108" i="2"/>
  <c r="HM111" i="2"/>
  <c r="HM103" i="2"/>
  <c r="HM109" i="2"/>
  <c r="HM106" i="2"/>
  <c r="HM105" i="2"/>
  <c r="HM102" i="2"/>
  <c r="HM101" i="2"/>
  <c r="HM112" i="2"/>
  <c r="HM100" i="2"/>
  <c r="HM104" i="2"/>
  <c r="HM77" i="2"/>
  <c r="HM80" i="2"/>
  <c r="HM83" i="2"/>
  <c r="HM79" i="2"/>
  <c r="HM78" i="2"/>
  <c r="HM81" i="2"/>
  <c r="HM75" i="2"/>
  <c r="HM72" i="2"/>
  <c r="HM82" i="2"/>
  <c r="HM76" i="2"/>
  <c r="HM70" i="2"/>
  <c r="HM74" i="2"/>
  <c r="HM73" i="2"/>
  <c r="HM71" i="2"/>
  <c r="HM27" i="2"/>
  <c r="HM52" i="2"/>
  <c r="HM48" i="2"/>
  <c r="HM46" i="2"/>
  <c r="HM45" i="2"/>
  <c r="HM51" i="2"/>
  <c r="HM50" i="2"/>
  <c r="HM49" i="2"/>
  <c r="HM44" i="2"/>
  <c r="HM42" i="2"/>
  <c r="HM41" i="2"/>
  <c r="HM47" i="2"/>
  <c r="HM39" i="2"/>
  <c r="HM43" i="2"/>
  <c r="HM40" i="2"/>
  <c r="HN8" i="2"/>
  <c r="HM15" i="2"/>
  <c r="HM20" i="2"/>
  <c r="HM17" i="2"/>
  <c r="HM22" i="2"/>
  <c r="HM19" i="2"/>
  <c r="HM24" i="2"/>
  <c r="HM18" i="2"/>
  <c r="HM21" i="2"/>
  <c r="HM23" i="2"/>
  <c r="HM26" i="2"/>
  <c r="HM25" i="2"/>
  <c r="HM16" i="2"/>
  <c r="HM14" i="2"/>
  <c r="J14" i="2"/>
  <c r="P62" i="16"/>
  <c r="DM70" i="2"/>
  <c r="DM72" i="2"/>
  <c r="DM74" i="2"/>
  <c r="DM71" i="2"/>
  <c r="DM73" i="2"/>
  <c r="DM75" i="2"/>
  <c r="DM77" i="2"/>
  <c r="DM79" i="2"/>
  <c r="DM81" i="2"/>
  <c r="DM76" i="2"/>
  <c r="DM78" i="2"/>
  <c r="DM80" i="2"/>
  <c r="DM82" i="2"/>
  <c r="DM83" i="2"/>
  <c r="DM39" i="2"/>
  <c r="DM54" i="2" s="1"/>
  <c r="DM41" i="2"/>
  <c r="DM43" i="2"/>
  <c r="DM45" i="2"/>
  <c r="DM40" i="2"/>
  <c r="DM47" i="2"/>
  <c r="DM49" i="2"/>
  <c r="DM51" i="2"/>
  <c r="DM42" i="2"/>
  <c r="DM44" i="2"/>
  <c r="DM46" i="2"/>
  <c r="DM50" i="2"/>
  <c r="DM48" i="2"/>
  <c r="DM52" i="2"/>
  <c r="DM100" i="2"/>
  <c r="DM102" i="2"/>
  <c r="DM104" i="2"/>
  <c r="DM106" i="2"/>
  <c r="DM101" i="2"/>
  <c r="DM112" i="2"/>
  <c r="DM108" i="2"/>
  <c r="DM110" i="2"/>
  <c r="DM103" i="2"/>
  <c r="DM105" i="2"/>
  <c r="DM107" i="2"/>
  <c r="DM109" i="2"/>
  <c r="DM113" i="2"/>
  <c r="DM111" i="2"/>
  <c r="DM130" i="2"/>
  <c r="DM132" i="2"/>
  <c r="DM134" i="2"/>
  <c r="DM136" i="2"/>
  <c r="DM131" i="2"/>
  <c r="DM138" i="2"/>
  <c r="DM140" i="2"/>
  <c r="DM142" i="2"/>
  <c r="DM133" i="2"/>
  <c r="DM135" i="2"/>
  <c r="DM137" i="2"/>
  <c r="DM139" i="2"/>
  <c r="DM143" i="2"/>
  <c r="DM141" i="2"/>
  <c r="DC145" i="2"/>
  <c r="BZ145" i="2"/>
  <c r="CA145" i="2"/>
  <c r="CS145" i="2"/>
  <c r="CY145" i="2"/>
  <c r="CO145" i="2"/>
  <c r="CR145" i="2"/>
  <c r="CC145" i="2"/>
  <c r="CK145" i="2"/>
  <c r="DK145" i="2"/>
  <c r="DD145" i="2"/>
  <c r="BP145" i="2"/>
  <c r="CG145" i="2"/>
  <c r="BU145" i="2"/>
  <c r="BX145" i="2"/>
  <c r="CF145" i="2"/>
  <c r="CX145" i="2"/>
  <c r="DG145" i="2"/>
  <c r="BS145" i="2"/>
  <c r="CJ145" i="2"/>
  <c r="CU145" i="2"/>
  <c r="CT145" i="2"/>
  <c r="CW145" i="2"/>
  <c r="CQ145" i="2"/>
  <c r="CB145" i="2"/>
  <c r="BU153" i="2"/>
  <c r="BV152" i="2"/>
  <c r="BR145" i="2"/>
  <c r="BV145" i="2"/>
  <c r="BW145" i="2"/>
  <c r="CD145" i="2"/>
  <c r="DE145" i="2"/>
  <c r="DA145" i="2"/>
  <c r="BY145" i="2"/>
  <c r="DB145" i="2"/>
  <c r="CL145" i="2"/>
  <c r="CP145" i="2"/>
  <c r="CV145" i="2"/>
  <c r="BU123" i="2"/>
  <c r="BV122" i="2"/>
  <c r="DL145" i="2"/>
  <c r="BW92" i="2"/>
  <c r="BV93" i="2"/>
  <c r="E39" i="16"/>
  <c r="J17" i="2"/>
  <c r="AM17" i="2"/>
  <c r="J19" i="2"/>
  <c r="AM19" i="2"/>
  <c r="DN8" i="2"/>
  <c r="DM15" i="2"/>
  <c r="DM18" i="2"/>
  <c r="DM21" i="2"/>
  <c r="DM16" i="2"/>
  <c r="DM17" i="2"/>
  <c r="DM22" i="2"/>
  <c r="DM25" i="2"/>
  <c r="DM23" i="2"/>
  <c r="DM24" i="2"/>
  <c r="DM20" i="2"/>
  <c r="DM26" i="2"/>
  <c r="DM19" i="2"/>
  <c r="DM27" i="2"/>
  <c r="DM14" i="2"/>
  <c r="AM15" i="2"/>
  <c r="AH32" i="2"/>
  <c r="K37" i="16"/>
  <c r="J18" i="2"/>
  <c r="E24" i="16"/>
  <c r="W33" i="2"/>
  <c r="N37" i="16"/>
  <c r="Q37" i="16"/>
  <c r="Q40" i="16"/>
  <c r="H40" i="16"/>
  <c r="K40" i="16"/>
  <c r="N40" i="16"/>
  <c r="H38" i="16"/>
  <c r="Q38" i="16"/>
  <c r="J39" i="16"/>
  <c r="K38" i="16"/>
  <c r="Q71" i="16"/>
  <c r="N71" i="16"/>
  <c r="K71" i="16"/>
  <c r="H71" i="16"/>
  <c r="N38" i="16"/>
  <c r="M39" i="16"/>
  <c r="M25" i="16"/>
  <c r="M26" i="16" s="1"/>
  <c r="G39" i="16"/>
  <c r="H37" i="16"/>
  <c r="CF56" i="2"/>
  <c r="BV56" i="2"/>
  <c r="CP56" i="2"/>
  <c r="DD56" i="2"/>
  <c r="CZ56" i="2"/>
  <c r="CJ56" i="2"/>
  <c r="CK56" i="2"/>
  <c r="CV56" i="2"/>
  <c r="DC56" i="2"/>
  <c r="CQ56" i="2"/>
  <c r="CG56" i="2"/>
  <c r="CY56" i="2"/>
  <c r="DF56" i="2"/>
  <c r="CX56" i="2"/>
  <c r="DA56" i="2"/>
  <c r="CA56" i="2"/>
  <c r="CO56" i="2"/>
  <c r="CM56" i="2"/>
  <c r="BX56" i="2"/>
  <c r="CH56" i="2"/>
  <c r="DK56" i="2"/>
  <c r="BQ56" i="2"/>
  <c r="BR56" i="2"/>
  <c r="CW56" i="2"/>
  <c r="CI56" i="2"/>
  <c r="CS56" i="2"/>
  <c r="CB56" i="2"/>
  <c r="BS56" i="2"/>
  <c r="CR56" i="2"/>
  <c r="CL56" i="2"/>
  <c r="DI56" i="2"/>
  <c r="DE56" i="2"/>
  <c r="BZ56" i="2"/>
  <c r="DG56" i="2"/>
  <c r="BU56" i="2"/>
  <c r="DB56" i="2"/>
  <c r="CU56" i="2"/>
  <c r="CD56" i="2"/>
  <c r="CT56" i="2"/>
  <c r="BW56" i="2"/>
  <c r="CN56" i="2"/>
  <c r="CE56" i="2"/>
  <c r="CC56" i="2"/>
  <c r="BY56" i="2"/>
  <c r="BP56" i="2"/>
  <c r="DJ56" i="2"/>
  <c r="DH56" i="2"/>
  <c r="BT56" i="2"/>
  <c r="DL117" i="2" l="1"/>
  <c r="DL56" i="2"/>
  <c r="DM85" i="2"/>
  <c r="DL87" i="2"/>
  <c r="DM55" i="2"/>
  <c r="DM56" i="2" s="1"/>
  <c r="DM116" i="2"/>
  <c r="DM86" i="2"/>
  <c r="DM115" i="2"/>
  <c r="BW61" i="2"/>
  <c r="BV62" i="2"/>
  <c r="Q24" i="16"/>
  <c r="E33" i="16"/>
  <c r="Q33" i="16" s="1"/>
  <c r="HN140" i="2"/>
  <c r="HN143" i="2"/>
  <c r="HN141" i="2"/>
  <c r="HN142" i="2"/>
  <c r="HN137" i="2"/>
  <c r="HN139" i="2"/>
  <c r="HN134" i="2"/>
  <c r="HN133" i="2"/>
  <c r="HN136" i="2"/>
  <c r="HN131" i="2"/>
  <c r="HN130" i="2"/>
  <c r="HN138" i="2"/>
  <c r="HN132" i="2"/>
  <c r="HN135" i="2"/>
  <c r="HN110" i="2"/>
  <c r="HN113" i="2"/>
  <c r="HN108" i="2"/>
  <c r="HN111" i="2"/>
  <c r="HN109" i="2"/>
  <c r="HN106" i="2"/>
  <c r="HN100" i="2"/>
  <c r="HN105" i="2"/>
  <c r="HN104" i="2"/>
  <c r="HN112" i="2"/>
  <c r="HN101" i="2"/>
  <c r="HN107" i="2"/>
  <c r="HN103" i="2"/>
  <c r="HN102" i="2"/>
  <c r="HN80" i="2"/>
  <c r="HN83" i="2"/>
  <c r="HN81" i="2"/>
  <c r="HN78" i="2"/>
  <c r="HN82" i="2"/>
  <c r="HN77" i="2"/>
  <c r="HN75" i="2"/>
  <c r="HN72" i="2"/>
  <c r="HN79" i="2"/>
  <c r="HN73" i="2"/>
  <c r="HN76" i="2"/>
  <c r="HN70" i="2"/>
  <c r="HN71" i="2"/>
  <c r="HN74" i="2"/>
  <c r="HN27" i="2"/>
  <c r="HN47" i="2"/>
  <c r="HN51" i="2"/>
  <c r="HN46" i="2"/>
  <c r="HN50" i="2"/>
  <c r="HN48" i="2"/>
  <c r="HN45" i="2"/>
  <c r="HN52" i="2"/>
  <c r="HN49" i="2"/>
  <c r="HN39" i="2"/>
  <c r="HN43" i="2"/>
  <c r="HN42" i="2"/>
  <c r="HN40" i="2"/>
  <c r="HN41" i="2"/>
  <c r="HN44" i="2"/>
  <c r="HO8" i="2"/>
  <c r="HN16" i="2"/>
  <c r="HN18" i="2"/>
  <c r="HN15" i="2"/>
  <c r="HN20" i="2"/>
  <c r="HN17" i="2"/>
  <c r="HN25" i="2"/>
  <c r="HN22" i="2"/>
  <c r="HN19" i="2"/>
  <c r="HN21" i="2"/>
  <c r="HN24" i="2"/>
  <c r="HN26" i="2"/>
  <c r="HN23" i="2"/>
  <c r="HN14" i="2"/>
  <c r="DN70" i="2"/>
  <c r="DN72" i="2"/>
  <c r="DN74" i="2"/>
  <c r="DN71" i="2"/>
  <c r="DN73" i="2"/>
  <c r="DN75" i="2"/>
  <c r="DN77" i="2"/>
  <c r="DN79" i="2"/>
  <c r="DN81" i="2"/>
  <c r="DN76" i="2"/>
  <c r="DN78" i="2"/>
  <c r="DN83" i="2"/>
  <c r="DN80" i="2"/>
  <c r="DN82" i="2"/>
  <c r="DN39" i="2"/>
  <c r="DN41" i="2"/>
  <c r="DN43" i="2"/>
  <c r="DN45" i="2"/>
  <c r="DN40" i="2"/>
  <c r="DN42" i="2"/>
  <c r="DN44" i="2"/>
  <c r="DN46" i="2"/>
  <c r="DN48" i="2"/>
  <c r="DN50" i="2"/>
  <c r="DN52" i="2"/>
  <c r="DN47" i="2"/>
  <c r="DN49" i="2"/>
  <c r="DN51" i="2"/>
  <c r="DN100" i="2"/>
  <c r="DN102" i="2"/>
  <c r="DN104" i="2"/>
  <c r="DN106" i="2"/>
  <c r="DN101" i="2"/>
  <c r="DN103" i="2"/>
  <c r="DN105" i="2"/>
  <c r="DN107" i="2"/>
  <c r="DN109" i="2"/>
  <c r="DN111" i="2"/>
  <c r="DN113" i="2"/>
  <c r="DN108" i="2"/>
  <c r="DN110" i="2"/>
  <c r="DN112" i="2"/>
  <c r="DN130" i="2"/>
  <c r="DN132" i="2"/>
  <c r="DN134" i="2"/>
  <c r="DN136" i="2"/>
  <c r="DN131" i="2"/>
  <c r="DN133" i="2"/>
  <c r="DN135" i="2"/>
  <c r="DN137" i="2"/>
  <c r="DN139" i="2"/>
  <c r="DN141" i="2"/>
  <c r="DN143" i="2"/>
  <c r="DN138" i="2"/>
  <c r="DN140" i="2"/>
  <c r="DN142" i="2"/>
  <c r="BW122" i="2"/>
  <c r="BV123" i="2"/>
  <c r="BW152" i="2"/>
  <c r="BV153" i="2"/>
  <c r="DM145" i="2"/>
  <c r="BX92" i="2"/>
  <c r="BW93" i="2"/>
  <c r="Q48" i="16"/>
  <c r="DO8" i="2"/>
  <c r="DN20" i="2"/>
  <c r="DN15" i="2"/>
  <c r="DN18" i="2"/>
  <c r="DN16" i="2"/>
  <c r="DN19" i="2"/>
  <c r="DN27" i="2"/>
  <c r="DN21" i="2"/>
  <c r="DN22" i="2"/>
  <c r="DN25" i="2"/>
  <c r="DN17" i="2"/>
  <c r="DN24" i="2"/>
  <c r="DN23" i="2"/>
  <c r="DN26" i="2"/>
  <c r="DN14" i="2"/>
  <c r="J15" i="2"/>
  <c r="V36" i="1"/>
  <c r="V33" i="1"/>
  <c r="N24" i="16"/>
  <c r="J41" i="16"/>
  <c r="K39" i="16"/>
  <c r="M41" i="16"/>
  <c r="N39" i="16"/>
  <c r="E41" i="16"/>
  <c r="Q41" i="16" s="1"/>
  <c r="Q39" i="16"/>
  <c r="G41" i="16"/>
  <c r="H39" i="16"/>
  <c r="Q67" i="16"/>
  <c r="N48" i="16"/>
  <c r="DN116" i="2" l="1"/>
  <c r="DN55" i="2"/>
  <c r="DN86" i="2"/>
  <c r="DN54" i="2"/>
  <c r="DN115" i="2"/>
  <c r="DM117" i="2"/>
  <c r="DN85" i="2"/>
  <c r="DM87" i="2"/>
  <c r="AL108" i="2"/>
  <c r="AL132" i="2"/>
  <c r="AL75" i="2"/>
  <c r="AJ85" i="2"/>
  <c r="AL45" i="2"/>
  <c r="AL111" i="2"/>
  <c r="AL109" i="2"/>
  <c r="AL135" i="2"/>
  <c r="AL133" i="2"/>
  <c r="AL40" i="2"/>
  <c r="AL49" i="2"/>
  <c r="AL103" i="2"/>
  <c r="AL104" i="2"/>
  <c r="AL107" i="2"/>
  <c r="AL112" i="2"/>
  <c r="AL102" i="2"/>
  <c r="AL110" i="2"/>
  <c r="AL76" i="2"/>
  <c r="AL77" i="2"/>
  <c r="AL78" i="2"/>
  <c r="AL44" i="2"/>
  <c r="AL50" i="2"/>
  <c r="AL72" i="2"/>
  <c r="AL113" i="2"/>
  <c r="AL23" i="2"/>
  <c r="AL79" i="2"/>
  <c r="AL105" i="2"/>
  <c r="AL43" i="2"/>
  <c r="AL130" i="2"/>
  <c r="AL51" i="2"/>
  <c r="AL47" i="2"/>
  <c r="AJ115" i="2"/>
  <c r="AL82" i="2"/>
  <c r="AJ54" i="2"/>
  <c r="AK54" i="2" s="1"/>
  <c r="AL136" i="2"/>
  <c r="AL81" i="2"/>
  <c r="AL71" i="2"/>
  <c r="AL26" i="2"/>
  <c r="AL52" i="2"/>
  <c r="AL101" i="2"/>
  <c r="AL42" i="2"/>
  <c r="AL139" i="2"/>
  <c r="AL16" i="2"/>
  <c r="AL80" i="2"/>
  <c r="AL74" i="2"/>
  <c r="AL73" i="2"/>
  <c r="AL141" i="2"/>
  <c r="AL137" i="2"/>
  <c r="AL106" i="2"/>
  <c r="AL25" i="2"/>
  <c r="AL46" i="2"/>
  <c r="AL134" i="2"/>
  <c r="AL27" i="2"/>
  <c r="AL24" i="2"/>
  <c r="AL20" i="2"/>
  <c r="AL21" i="2"/>
  <c r="AL138" i="2"/>
  <c r="AL143" i="2"/>
  <c r="AL142" i="2"/>
  <c r="AL17" i="2"/>
  <c r="AL83" i="2"/>
  <c r="AL22" i="2"/>
  <c r="AL48" i="2"/>
  <c r="AL131" i="2"/>
  <c r="AJ145" i="2"/>
  <c r="AJ29" i="2"/>
  <c r="AK29" i="2" s="1"/>
  <c r="AL100" i="2"/>
  <c r="AL140" i="2"/>
  <c r="AJ147" i="2"/>
  <c r="AJ117" i="2"/>
  <c r="AL15" i="2"/>
  <c r="AL19" i="2"/>
  <c r="AL14" i="2"/>
  <c r="AL18" i="2"/>
  <c r="BW62" i="2"/>
  <c r="BX61" i="2"/>
  <c r="HO143" i="2"/>
  <c r="HO136" i="2"/>
  <c r="HO140" i="2"/>
  <c r="HO138" i="2"/>
  <c r="HO142" i="2"/>
  <c r="HO134" i="2"/>
  <c r="HO130" i="2"/>
  <c r="HO133" i="2"/>
  <c r="HO135" i="2"/>
  <c r="HO141" i="2"/>
  <c r="HO131" i="2"/>
  <c r="HO139" i="2"/>
  <c r="HO137" i="2"/>
  <c r="HO132" i="2"/>
  <c r="HO113" i="2"/>
  <c r="HO108" i="2"/>
  <c r="HO111" i="2"/>
  <c r="HO109" i="2"/>
  <c r="HO112" i="2"/>
  <c r="HO110" i="2"/>
  <c r="HO105" i="2"/>
  <c r="HO104" i="2"/>
  <c r="HO100" i="2"/>
  <c r="HO102" i="2"/>
  <c r="HO107" i="2"/>
  <c r="HO106" i="2"/>
  <c r="HO103" i="2"/>
  <c r="HO101" i="2"/>
  <c r="HO83" i="2"/>
  <c r="HO78" i="2"/>
  <c r="HO81" i="2"/>
  <c r="HO80" i="2"/>
  <c r="HO75" i="2"/>
  <c r="HO82" i="2"/>
  <c r="HO79" i="2"/>
  <c r="HO73" i="2"/>
  <c r="HO76" i="2"/>
  <c r="HO70" i="2"/>
  <c r="HO77" i="2"/>
  <c r="HO74" i="2"/>
  <c r="HO71" i="2"/>
  <c r="HO72" i="2"/>
  <c r="HO27" i="2"/>
  <c r="HO50" i="2"/>
  <c r="HO46" i="2"/>
  <c r="HO48" i="2"/>
  <c r="HO45" i="2"/>
  <c r="HO52" i="2"/>
  <c r="HO51" i="2"/>
  <c r="HO49" i="2"/>
  <c r="HO42" i="2"/>
  <c r="HO41" i="2"/>
  <c r="HO47" i="2"/>
  <c r="HO39" i="2"/>
  <c r="HO43" i="2"/>
  <c r="HO40" i="2"/>
  <c r="HO44" i="2"/>
  <c r="HP8" i="2"/>
  <c r="HO19" i="2"/>
  <c r="HO16" i="2"/>
  <c r="HO18" i="2"/>
  <c r="HO15" i="2"/>
  <c r="HO20" i="2"/>
  <c r="HO17" i="2"/>
  <c r="HO25" i="2"/>
  <c r="HO22" i="2"/>
  <c r="HO26" i="2"/>
  <c r="HO24" i="2"/>
  <c r="HO21" i="2"/>
  <c r="HO23" i="2"/>
  <c r="HO14" i="2"/>
  <c r="DO70" i="2"/>
  <c r="DO72" i="2"/>
  <c r="DO74" i="2"/>
  <c r="DO77" i="2"/>
  <c r="DO79" i="2"/>
  <c r="DO71" i="2"/>
  <c r="DO73" i="2"/>
  <c r="DO76" i="2"/>
  <c r="DO78" i="2"/>
  <c r="DO75" i="2"/>
  <c r="DO80" i="2"/>
  <c r="DO82" i="2"/>
  <c r="DO81" i="2"/>
  <c r="DO83" i="2"/>
  <c r="DO39" i="2"/>
  <c r="DO41" i="2"/>
  <c r="DO43" i="2"/>
  <c r="DO45" i="2"/>
  <c r="DO46" i="2"/>
  <c r="DO48" i="2"/>
  <c r="DO50" i="2"/>
  <c r="DO52" i="2"/>
  <c r="DO49" i="2"/>
  <c r="DO40" i="2"/>
  <c r="DO51" i="2"/>
  <c r="DO42" i="2"/>
  <c r="DO47" i="2"/>
  <c r="DO44" i="2"/>
  <c r="DO100" i="2"/>
  <c r="DO102" i="2"/>
  <c r="DO104" i="2"/>
  <c r="DO106" i="2"/>
  <c r="DO107" i="2"/>
  <c r="DO109" i="2"/>
  <c r="DO111" i="2"/>
  <c r="DO113" i="2"/>
  <c r="DO101" i="2"/>
  <c r="DO103" i="2"/>
  <c r="DO108" i="2"/>
  <c r="DO110" i="2"/>
  <c r="DO112" i="2"/>
  <c r="DO105" i="2"/>
  <c r="DO130" i="2"/>
  <c r="DO132" i="2"/>
  <c r="DO134" i="2"/>
  <c r="DO136" i="2"/>
  <c r="DO140" i="2"/>
  <c r="DO142" i="2"/>
  <c r="DO137" i="2"/>
  <c r="DO139" i="2"/>
  <c r="DO141" i="2"/>
  <c r="DO143" i="2"/>
  <c r="DO133" i="2"/>
  <c r="DO131" i="2"/>
  <c r="DO138" i="2"/>
  <c r="DO135" i="2"/>
  <c r="BW153" i="2"/>
  <c r="BX152" i="2"/>
  <c r="BX122" i="2"/>
  <c r="BW123" i="2"/>
  <c r="DN145" i="2"/>
  <c r="BY92" i="2"/>
  <c r="BX93" i="2"/>
  <c r="DP8" i="2"/>
  <c r="DO17" i="2"/>
  <c r="DO20" i="2"/>
  <c r="DO15" i="2"/>
  <c r="DO18" i="2"/>
  <c r="DO19" i="2"/>
  <c r="DO24" i="2"/>
  <c r="DO16" i="2"/>
  <c r="DO21" i="2"/>
  <c r="DO22" i="2"/>
  <c r="DO25" i="2"/>
  <c r="DO27" i="2"/>
  <c r="DO23" i="2"/>
  <c r="DO26" i="2"/>
  <c r="DO14" i="2"/>
  <c r="N33" i="16"/>
  <c r="H41" i="16"/>
  <c r="K41" i="16"/>
  <c r="N41" i="16"/>
  <c r="N67" i="16"/>
  <c r="J29" i="2"/>
  <c r="AJ31" i="2" s="1"/>
  <c r="DN56" i="2" l="1"/>
  <c r="DO115" i="2"/>
  <c r="DN87" i="2"/>
  <c r="DN117" i="2"/>
  <c r="DO85" i="2"/>
  <c r="DO54" i="2"/>
  <c r="DO116" i="2"/>
  <c r="DO86" i="2"/>
  <c r="DO55" i="2"/>
  <c r="BN115" i="2"/>
  <c r="BO115" i="2"/>
  <c r="BL115" i="2"/>
  <c r="BM115" i="2"/>
  <c r="BK115" i="2"/>
  <c r="AK85" i="2"/>
  <c r="BO145" i="2"/>
  <c r="BM145" i="2"/>
  <c r="BK145" i="2"/>
  <c r="BN145" i="2"/>
  <c r="BL145" i="2"/>
  <c r="AK115" i="2"/>
  <c r="BJ115" i="2"/>
  <c r="AU115" i="2"/>
  <c r="AT115" i="2"/>
  <c r="AS115" i="2"/>
  <c r="BC115" i="2"/>
  <c r="V117" i="2"/>
  <c r="BA115" i="2"/>
  <c r="AV115" i="2"/>
  <c r="M50" i="16"/>
  <c r="M56" i="16" s="1"/>
  <c r="BG115" i="2"/>
  <c r="BI115" i="2"/>
  <c r="BD115" i="2"/>
  <c r="AR115" i="2"/>
  <c r="AQ115" i="2"/>
  <c r="BE115" i="2"/>
  <c r="BF115" i="2"/>
  <c r="AZ115" i="2"/>
  <c r="BB115" i="2"/>
  <c r="AX115" i="2"/>
  <c r="BH115" i="2"/>
  <c r="AW115" i="2"/>
  <c r="AY115" i="2"/>
  <c r="P66" i="16"/>
  <c r="P68" i="16" s="1"/>
  <c r="P47" i="16"/>
  <c r="P49" i="16" s="1"/>
  <c r="P51" i="16" s="1"/>
  <c r="M47" i="16"/>
  <c r="M49" i="16" s="1"/>
  <c r="M51" i="16" s="1"/>
  <c r="M66" i="16"/>
  <c r="M68" i="16" s="1"/>
  <c r="AK145" i="2"/>
  <c r="P50" i="16"/>
  <c r="P56" i="16" s="1"/>
  <c r="AX145" i="2"/>
  <c r="AZ145" i="2"/>
  <c r="BJ145" i="2"/>
  <c r="AW145" i="2"/>
  <c r="BF145" i="2"/>
  <c r="AV145" i="2"/>
  <c r="AU145" i="2"/>
  <c r="BG145" i="2"/>
  <c r="BC145" i="2"/>
  <c r="BH145" i="2"/>
  <c r="AQ145" i="2"/>
  <c r="AR145" i="2"/>
  <c r="BB145" i="2"/>
  <c r="AS145" i="2"/>
  <c r="BI145" i="2"/>
  <c r="AY145" i="2"/>
  <c r="V147" i="2"/>
  <c r="BD145" i="2"/>
  <c r="AT145" i="2"/>
  <c r="BA145" i="2"/>
  <c r="BE145" i="2"/>
  <c r="BY61" i="2"/>
  <c r="BX62" i="2"/>
  <c r="AH31" i="2"/>
  <c r="E23" i="16"/>
  <c r="Q23" i="16" s="1"/>
  <c r="HP138" i="2"/>
  <c r="HP141" i="2"/>
  <c r="HP139" i="2"/>
  <c r="HP140" i="2"/>
  <c r="HP137" i="2"/>
  <c r="HP143" i="2"/>
  <c r="HP133" i="2"/>
  <c r="HP135" i="2"/>
  <c r="HP136" i="2"/>
  <c r="HP142" i="2"/>
  <c r="HP131" i="2"/>
  <c r="HP130" i="2"/>
  <c r="HP132" i="2"/>
  <c r="HP134" i="2"/>
  <c r="HP108" i="2"/>
  <c r="HP111" i="2"/>
  <c r="HP109" i="2"/>
  <c r="HP112" i="2"/>
  <c r="HP107" i="2"/>
  <c r="HP110" i="2"/>
  <c r="HP104" i="2"/>
  <c r="HP105" i="2"/>
  <c r="HP113" i="2"/>
  <c r="HP103" i="2"/>
  <c r="HP102" i="2"/>
  <c r="HP101" i="2"/>
  <c r="HP106" i="2"/>
  <c r="HP100" i="2"/>
  <c r="HP78" i="2"/>
  <c r="HP81" i="2"/>
  <c r="HP75" i="2"/>
  <c r="HP83" i="2"/>
  <c r="HP82" i="2"/>
  <c r="HP73" i="2"/>
  <c r="HP76" i="2"/>
  <c r="HP80" i="2"/>
  <c r="HP77" i="2"/>
  <c r="HP70" i="2"/>
  <c r="HP79" i="2"/>
  <c r="HP74" i="2"/>
  <c r="HP71" i="2"/>
  <c r="HP72" i="2"/>
  <c r="HP27" i="2"/>
  <c r="HP49" i="2"/>
  <c r="HP52" i="2"/>
  <c r="HP50" i="2"/>
  <c r="HP51" i="2"/>
  <c r="HP42" i="2"/>
  <c r="HP48" i="2"/>
  <c r="HP47" i="2"/>
  <c r="HP43" i="2"/>
  <c r="HP40" i="2"/>
  <c r="HP45" i="2"/>
  <c r="HP44" i="2"/>
  <c r="HP41" i="2"/>
  <c r="HP39" i="2"/>
  <c r="HP46" i="2"/>
  <c r="HQ8" i="2"/>
  <c r="HP16" i="2"/>
  <c r="HP18" i="2"/>
  <c r="HP15" i="2"/>
  <c r="HP23" i="2"/>
  <c r="HP17" i="2"/>
  <c r="HP19" i="2"/>
  <c r="HP22" i="2"/>
  <c r="HP21" i="2"/>
  <c r="HP20" i="2"/>
  <c r="HP24" i="2"/>
  <c r="HP25" i="2"/>
  <c r="HP26" i="2"/>
  <c r="HP14" i="2"/>
  <c r="DP71" i="2"/>
  <c r="DP73" i="2"/>
  <c r="DP75" i="2"/>
  <c r="DP70" i="2"/>
  <c r="DP72" i="2"/>
  <c r="DP74" i="2"/>
  <c r="DP77" i="2"/>
  <c r="DP79" i="2"/>
  <c r="DP76" i="2"/>
  <c r="DP78" i="2"/>
  <c r="DP80" i="2"/>
  <c r="DP82" i="2"/>
  <c r="DP83" i="2"/>
  <c r="DP81" i="2"/>
  <c r="DP40" i="2"/>
  <c r="DP42" i="2"/>
  <c r="DP44" i="2"/>
  <c r="DP39" i="2"/>
  <c r="DP41" i="2"/>
  <c r="DP43" i="2"/>
  <c r="DP45" i="2"/>
  <c r="DP46" i="2"/>
  <c r="DP48" i="2"/>
  <c r="DP50" i="2"/>
  <c r="DP52" i="2"/>
  <c r="DP47" i="2"/>
  <c r="DP49" i="2"/>
  <c r="DP51" i="2"/>
  <c r="DP101" i="2"/>
  <c r="DP103" i="2"/>
  <c r="DP105" i="2"/>
  <c r="DP100" i="2"/>
  <c r="DP102" i="2"/>
  <c r="DP104" i="2"/>
  <c r="DP106" i="2"/>
  <c r="DP107" i="2"/>
  <c r="DP109" i="2"/>
  <c r="DP111" i="2"/>
  <c r="DP113" i="2"/>
  <c r="DP108" i="2"/>
  <c r="DP110" i="2"/>
  <c r="DP112" i="2"/>
  <c r="DP131" i="2"/>
  <c r="DP133" i="2"/>
  <c r="DP135" i="2"/>
  <c r="DP130" i="2"/>
  <c r="DP132" i="2"/>
  <c r="DP134" i="2"/>
  <c r="DP136" i="2"/>
  <c r="DP137" i="2"/>
  <c r="DP139" i="2"/>
  <c r="DP141" i="2"/>
  <c r="DP143" i="2"/>
  <c r="DP138" i="2"/>
  <c r="DP140" i="2"/>
  <c r="DP142" i="2"/>
  <c r="BX123" i="2"/>
  <c r="BY122" i="2"/>
  <c r="BY152" i="2"/>
  <c r="BX153" i="2"/>
  <c r="DO145" i="2"/>
  <c r="BZ92" i="2"/>
  <c r="BY93" i="2"/>
  <c r="DQ8" i="2"/>
  <c r="DP17" i="2"/>
  <c r="DP20" i="2"/>
  <c r="DP15" i="2"/>
  <c r="DP16" i="2"/>
  <c r="DP19" i="2"/>
  <c r="DP24" i="2"/>
  <c r="DP18" i="2"/>
  <c r="DP21" i="2"/>
  <c r="DP22" i="2"/>
  <c r="DP23" i="2"/>
  <c r="DP27" i="2"/>
  <c r="DP25" i="2"/>
  <c r="DP26" i="2"/>
  <c r="DP14" i="2"/>
  <c r="E45" i="16"/>
  <c r="Q45" i="16" s="1"/>
  <c r="DP115" i="2" l="1"/>
  <c r="DP86" i="2"/>
  <c r="DP55" i="2"/>
  <c r="DP116" i="2"/>
  <c r="DO56" i="2"/>
  <c r="DP85" i="2"/>
  <c r="DO87" i="2"/>
  <c r="DP54" i="2"/>
  <c r="DO117" i="2"/>
  <c r="E50" i="16"/>
  <c r="BZ61" i="2"/>
  <c r="BY62" i="2"/>
  <c r="HQ141" i="2"/>
  <c r="HQ142" i="2"/>
  <c r="HQ143" i="2"/>
  <c r="HQ134" i="2"/>
  <c r="HQ135" i="2"/>
  <c r="HQ136" i="2"/>
  <c r="HQ138" i="2"/>
  <c r="HQ130" i="2"/>
  <c r="HQ139" i="2"/>
  <c r="HQ140" i="2"/>
  <c r="HQ137" i="2"/>
  <c r="HQ132" i="2"/>
  <c r="HQ133" i="2"/>
  <c r="HQ131" i="2"/>
  <c r="HQ111" i="2"/>
  <c r="HQ109" i="2"/>
  <c r="HQ112" i="2"/>
  <c r="HQ107" i="2"/>
  <c r="HQ110" i="2"/>
  <c r="HQ108" i="2"/>
  <c r="HQ113" i="2"/>
  <c r="HQ104" i="2"/>
  <c r="HQ103" i="2"/>
  <c r="HQ102" i="2"/>
  <c r="HQ101" i="2"/>
  <c r="HQ106" i="2"/>
  <c r="HQ105" i="2"/>
  <c r="HQ100" i="2"/>
  <c r="HQ81" i="2"/>
  <c r="HQ82" i="2"/>
  <c r="HQ83" i="2"/>
  <c r="HQ78" i="2"/>
  <c r="HQ79" i="2"/>
  <c r="HQ73" i="2"/>
  <c r="HQ76" i="2"/>
  <c r="HQ74" i="2"/>
  <c r="HQ77" i="2"/>
  <c r="HQ70" i="2"/>
  <c r="HQ71" i="2"/>
  <c r="HQ75" i="2"/>
  <c r="HQ72" i="2"/>
  <c r="HQ80" i="2"/>
  <c r="HQ27" i="2"/>
  <c r="HQ48" i="2"/>
  <c r="HQ52" i="2"/>
  <c r="HQ51" i="2"/>
  <c r="HQ45" i="2"/>
  <c r="HQ43" i="2"/>
  <c r="HQ50" i="2"/>
  <c r="HQ49" i="2"/>
  <c r="HQ47" i="2"/>
  <c r="HQ46" i="2"/>
  <c r="HQ39" i="2"/>
  <c r="HQ40" i="2"/>
  <c r="HQ44" i="2"/>
  <c r="HQ41" i="2"/>
  <c r="HQ42" i="2"/>
  <c r="HR8" i="2"/>
  <c r="HQ17" i="2"/>
  <c r="HQ16" i="2"/>
  <c r="HQ18" i="2"/>
  <c r="HQ15" i="2"/>
  <c r="HQ23" i="2"/>
  <c r="HQ19" i="2"/>
  <c r="HQ22" i="2"/>
  <c r="HQ20" i="2"/>
  <c r="HQ21" i="2"/>
  <c r="HQ24" i="2"/>
  <c r="HQ25" i="2"/>
  <c r="HQ26" i="2"/>
  <c r="HQ14" i="2"/>
  <c r="DQ71" i="2"/>
  <c r="DQ73" i="2"/>
  <c r="DQ75" i="2"/>
  <c r="DQ70" i="2"/>
  <c r="DQ72" i="2"/>
  <c r="DQ74" i="2"/>
  <c r="DQ76" i="2"/>
  <c r="DQ78" i="2"/>
  <c r="DQ80" i="2"/>
  <c r="DQ77" i="2"/>
  <c r="DQ79" i="2"/>
  <c r="DQ83" i="2"/>
  <c r="DQ82" i="2"/>
  <c r="DQ81" i="2"/>
  <c r="DQ40" i="2"/>
  <c r="DQ42" i="2"/>
  <c r="DQ44" i="2"/>
  <c r="DQ45" i="2"/>
  <c r="DQ39" i="2"/>
  <c r="DQ54" i="2" s="1"/>
  <c r="DQ46" i="2"/>
  <c r="DQ48" i="2"/>
  <c r="DQ50" i="2"/>
  <c r="DQ52" i="2"/>
  <c r="DQ41" i="2"/>
  <c r="DQ43" i="2"/>
  <c r="DQ47" i="2"/>
  <c r="DQ51" i="2"/>
  <c r="DQ49" i="2"/>
  <c r="DQ101" i="2"/>
  <c r="DQ103" i="2"/>
  <c r="DQ105" i="2"/>
  <c r="DQ106" i="2"/>
  <c r="DQ113" i="2"/>
  <c r="DQ100" i="2"/>
  <c r="DQ107" i="2"/>
  <c r="DQ109" i="2"/>
  <c r="DQ111" i="2"/>
  <c r="DQ102" i="2"/>
  <c r="DQ104" i="2"/>
  <c r="DQ108" i="2"/>
  <c r="DQ112" i="2"/>
  <c r="DQ110" i="2"/>
  <c r="DQ131" i="2"/>
  <c r="DQ133" i="2"/>
  <c r="DQ135" i="2"/>
  <c r="DQ136" i="2"/>
  <c r="DQ143" i="2"/>
  <c r="DQ130" i="2"/>
  <c r="DQ140" i="2"/>
  <c r="DQ137" i="2"/>
  <c r="DQ139" i="2"/>
  <c r="DQ141" i="2"/>
  <c r="DQ132" i="2"/>
  <c r="DQ134" i="2"/>
  <c r="DQ138" i="2"/>
  <c r="DQ142" i="2"/>
  <c r="BZ152" i="2"/>
  <c r="BY153" i="2"/>
  <c r="BZ122" i="2"/>
  <c r="BY123" i="2"/>
  <c r="DP145" i="2"/>
  <c r="BZ93" i="2"/>
  <c r="CA92" i="2"/>
  <c r="DR8" i="2"/>
  <c r="DQ19" i="2"/>
  <c r="DQ17" i="2"/>
  <c r="DQ20" i="2"/>
  <c r="DQ15" i="2"/>
  <c r="DQ26" i="2"/>
  <c r="DQ16" i="2"/>
  <c r="DQ24" i="2"/>
  <c r="DQ21" i="2"/>
  <c r="DQ27" i="2"/>
  <c r="DQ25" i="2"/>
  <c r="DQ23" i="2"/>
  <c r="DQ18" i="2"/>
  <c r="DQ22" i="2"/>
  <c r="DQ14" i="2"/>
  <c r="E25" i="16"/>
  <c r="Q25" i="16" s="1"/>
  <c r="N23" i="16"/>
  <c r="N45" i="16"/>
  <c r="DP56" i="2" l="1"/>
  <c r="DP87" i="2"/>
  <c r="DQ85" i="2"/>
  <c r="DQ115" i="2"/>
  <c r="DQ116" i="2"/>
  <c r="DQ86" i="2"/>
  <c r="DQ55" i="2"/>
  <c r="DQ56" i="2" s="1"/>
  <c r="DP117" i="2"/>
  <c r="BZ62" i="2"/>
  <c r="CA61" i="2"/>
  <c r="HR139" i="2"/>
  <c r="HR138" i="2"/>
  <c r="HR140" i="2"/>
  <c r="HR135" i="2"/>
  <c r="HR136" i="2"/>
  <c r="HR131" i="2"/>
  <c r="HR143" i="2"/>
  <c r="HR137" i="2"/>
  <c r="HR142" i="2"/>
  <c r="HR141" i="2"/>
  <c r="HR132" i="2"/>
  <c r="HR134" i="2"/>
  <c r="HR133" i="2"/>
  <c r="HR130" i="2"/>
  <c r="HR109" i="2"/>
  <c r="HR112" i="2"/>
  <c r="HR107" i="2"/>
  <c r="HR110" i="2"/>
  <c r="HR113" i="2"/>
  <c r="HR102" i="2"/>
  <c r="HR108" i="2"/>
  <c r="HR111" i="2"/>
  <c r="HR106" i="2"/>
  <c r="HR103" i="2"/>
  <c r="HR100" i="2"/>
  <c r="HR104" i="2"/>
  <c r="HR101" i="2"/>
  <c r="HR105" i="2"/>
  <c r="HR79" i="2"/>
  <c r="HR82" i="2"/>
  <c r="HR78" i="2"/>
  <c r="HR76" i="2"/>
  <c r="HR77" i="2"/>
  <c r="HR83" i="2"/>
  <c r="HR74" i="2"/>
  <c r="HR80" i="2"/>
  <c r="HR81" i="2"/>
  <c r="HR71" i="2"/>
  <c r="HR75" i="2"/>
  <c r="HR72" i="2"/>
  <c r="HR73" i="2"/>
  <c r="HR70" i="2"/>
  <c r="HR27" i="2"/>
  <c r="HR51" i="2"/>
  <c r="HR47" i="2"/>
  <c r="HR50" i="2"/>
  <c r="HR49" i="2"/>
  <c r="HR44" i="2"/>
  <c r="HR48" i="2"/>
  <c r="HR46" i="2"/>
  <c r="HR52" i="2"/>
  <c r="HR40" i="2"/>
  <c r="HR43" i="2"/>
  <c r="HR45" i="2"/>
  <c r="HR41" i="2"/>
  <c r="HR42" i="2"/>
  <c r="HR39" i="2"/>
  <c r="HS8" i="2"/>
  <c r="HR20" i="2"/>
  <c r="HR19" i="2"/>
  <c r="HR16" i="2"/>
  <c r="HR18" i="2"/>
  <c r="HR21" i="2"/>
  <c r="HR15" i="2"/>
  <c r="HR23" i="2"/>
  <c r="HR17" i="2"/>
  <c r="HR24" i="2"/>
  <c r="HR25" i="2"/>
  <c r="HR26" i="2"/>
  <c r="HR22" i="2"/>
  <c r="HR14" i="2"/>
  <c r="DR71" i="2"/>
  <c r="DR73" i="2"/>
  <c r="DR75" i="2"/>
  <c r="DR70" i="2"/>
  <c r="DR72" i="2"/>
  <c r="DR74" i="2"/>
  <c r="DR76" i="2"/>
  <c r="DR78" i="2"/>
  <c r="DR80" i="2"/>
  <c r="DR77" i="2"/>
  <c r="DR79" i="2"/>
  <c r="DR83" i="2"/>
  <c r="DR82" i="2"/>
  <c r="DR81" i="2"/>
  <c r="DR40" i="2"/>
  <c r="DR42" i="2"/>
  <c r="DR44" i="2"/>
  <c r="DR39" i="2"/>
  <c r="DR41" i="2"/>
  <c r="DR43" i="2"/>
  <c r="DR45" i="2"/>
  <c r="DR47" i="2"/>
  <c r="DR49" i="2"/>
  <c r="DR51" i="2"/>
  <c r="DR46" i="2"/>
  <c r="DR48" i="2"/>
  <c r="DR50" i="2"/>
  <c r="DR52" i="2"/>
  <c r="DR101" i="2"/>
  <c r="DR103" i="2"/>
  <c r="DR105" i="2"/>
  <c r="DR100" i="2"/>
  <c r="DR102" i="2"/>
  <c r="DR104" i="2"/>
  <c r="DR106" i="2"/>
  <c r="DR108" i="2"/>
  <c r="DR110" i="2"/>
  <c r="DR112" i="2"/>
  <c r="DR107" i="2"/>
  <c r="DR109" i="2"/>
  <c r="DR111" i="2"/>
  <c r="DR113" i="2"/>
  <c r="DR131" i="2"/>
  <c r="DR133" i="2"/>
  <c r="DR135" i="2"/>
  <c r="DR130" i="2"/>
  <c r="DR132" i="2"/>
  <c r="DR134" i="2"/>
  <c r="DR136" i="2"/>
  <c r="DR138" i="2"/>
  <c r="DR140" i="2"/>
  <c r="DR142" i="2"/>
  <c r="DR143" i="2"/>
  <c r="DR137" i="2"/>
  <c r="DR139" i="2"/>
  <c r="DR141" i="2"/>
  <c r="BZ123" i="2"/>
  <c r="CA122" i="2"/>
  <c r="CA152" i="2"/>
  <c r="BZ153" i="2"/>
  <c r="DQ145" i="2"/>
  <c r="CA93" i="2"/>
  <c r="CB92" i="2"/>
  <c r="DS8" i="2"/>
  <c r="DR16" i="2"/>
  <c r="DR19" i="2"/>
  <c r="DR17" i="2"/>
  <c r="DR18" i="2"/>
  <c r="DR23" i="2"/>
  <c r="DR26" i="2"/>
  <c r="DR15" i="2"/>
  <c r="DR24" i="2"/>
  <c r="DR20" i="2"/>
  <c r="DR21" i="2"/>
  <c r="DR27" i="2"/>
  <c r="DR25" i="2"/>
  <c r="DR22" i="2"/>
  <c r="DR14" i="2"/>
  <c r="E26" i="16"/>
  <c r="Q26" i="16" s="1"/>
  <c r="N25" i="16"/>
  <c r="AM14" i="2"/>
  <c r="DR115" i="2" l="1"/>
  <c r="DR85" i="2"/>
  <c r="DR55" i="2"/>
  <c r="DR86" i="2"/>
  <c r="DR116" i="2"/>
  <c r="DR54" i="2"/>
  <c r="DQ117" i="2"/>
  <c r="DQ87" i="2"/>
  <c r="E66" i="16"/>
  <c r="E68" i="16" s="1"/>
  <c r="CB61" i="2"/>
  <c r="CA62" i="2"/>
  <c r="HS139" i="2"/>
  <c r="HS142" i="2"/>
  <c r="HS140" i="2"/>
  <c r="HS141" i="2"/>
  <c r="HS143" i="2"/>
  <c r="HS138" i="2"/>
  <c r="HS137" i="2"/>
  <c r="HS136" i="2"/>
  <c r="HS132" i="2"/>
  <c r="HS134" i="2"/>
  <c r="HS133" i="2"/>
  <c r="HS131" i="2"/>
  <c r="HS130" i="2"/>
  <c r="HS135" i="2"/>
  <c r="HS109" i="2"/>
  <c r="HS112" i="2"/>
  <c r="HS107" i="2"/>
  <c r="HS110" i="2"/>
  <c r="HS113" i="2"/>
  <c r="HS108" i="2"/>
  <c r="HS105" i="2"/>
  <c r="HS111" i="2"/>
  <c r="HS106" i="2"/>
  <c r="HS103" i="2"/>
  <c r="HS104" i="2"/>
  <c r="HS101" i="2"/>
  <c r="HS102" i="2"/>
  <c r="HS100" i="2"/>
  <c r="HS79" i="2"/>
  <c r="HS82" i="2"/>
  <c r="HS76" i="2"/>
  <c r="HS77" i="2"/>
  <c r="HS81" i="2"/>
  <c r="HS80" i="2"/>
  <c r="HS71" i="2"/>
  <c r="HS83" i="2"/>
  <c r="HS74" i="2"/>
  <c r="HS78" i="2"/>
  <c r="HS75" i="2"/>
  <c r="HS72" i="2"/>
  <c r="HS73" i="2"/>
  <c r="HS70" i="2"/>
  <c r="HS27" i="2"/>
  <c r="HS46" i="2"/>
  <c r="HS50" i="2"/>
  <c r="HS49" i="2"/>
  <c r="HS47" i="2"/>
  <c r="HS44" i="2"/>
  <c r="HS51" i="2"/>
  <c r="HS43" i="2"/>
  <c r="HS48" i="2"/>
  <c r="HS52" i="2"/>
  <c r="HS45" i="2"/>
  <c r="HS41" i="2"/>
  <c r="HS42" i="2"/>
  <c r="HS40" i="2"/>
  <c r="HS39" i="2"/>
  <c r="HT8" i="2"/>
  <c r="HS15" i="2"/>
  <c r="HS17" i="2"/>
  <c r="HS19" i="2"/>
  <c r="HS16" i="2"/>
  <c r="HS24" i="2"/>
  <c r="HS21" i="2"/>
  <c r="HS18" i="2"/>
  <c r="HS23" i="2"/>
  <c r="HS25" i="2"/>
  <c r="HS26" i="2"/>
  <c r="HS22" i="2"/>
  <c r="HS20" i="2"/>
  <c r="HS14" i="2"/>
  <c r="DS71" i="2"/>
  <c r="DS73" i="2"/>
  <c r="DS75" i="2"/>
  <c r="DS70" i="2"/>
  <c r="DS85" i="2" s="1"/>
  <c r="DS72" i="2"/>
  <c r="DS76" i="2"/>
  <c r="DS78" i="2"/>
  <c r="DS80" i="2"/>
  <c r="DS74" i="2"/>
  <c r="DS77" i="2"/>
  <c r="DS81" i="2"/>
  <c r="DS79" i="2"/>
  <c r="DS83" i="2"/>
  <c r="DS82" i="2"/>
  <c r="DS40" i="2"/>
  <c r="DS42" i="2"/>
  <c r="DS44" i="2"/>
  <c r="DS47" i="2"/>
  <c r="DS45" i="2"/>
  <c r="DS49" i="2"/>
  <c r="DS51" i="2"/>
  <c r="DS46" i="2"/>
  <c r="DS48" i="2"/>
  <c r="DS52" i="2"/>
  <c r="DS39" i="2"/>
  <c r="DS50" i="2"/>
  <c r="DS41" i="2"/>
  <c r="DS43" i="2"/>
  <c r="DS101" i="2"/>
  <c r="DS103" i="2"/>
  <c r="DS105" i="2"/>
  <c r="DS111" i="2"/>
  <c r="DS106" i="2"/>
  <c r="DS108" i="2"/>
  <c r="DS110" i="2"/>
  <c r="DS112" i="2"/>
  <c r="DS107" i="2"/>
  <c r="DS100" i="2"/>
  <c r="DS102" i="2"/>
  <c r="DS109" i="2"/>
  <c r="DS113" i="2"/>
  <c r="DS104" i="2"/>
  <c r="DS131" i="2"/>
  <c r="DS133" i="2"/>
  <c r="DS135" i="2"/>
  <c r="DS139" i="2"/>
  <c r="DS143" i="2"/>
  <c r="DS136" i="2"/>
  <c r="DS138" i="2"/>
  <c r="DS140" i="2"/>
  <c r="DS142" i="2"/>
  <c r="DS141" i="2"/>
  <c r="DS132" i="2"/>
  <c r="DS137" i="2"/>
  <c r="DS130" i="2"/>
  <c r="DS134" i="2"/>
  <c r="CA153" i="2"/>
  <c r="CB152" i="2"/>
  <c r="CA123" i="2"/>
  <c r="CB122" i="2"/>
  <c r="DR145" i="2"/>
  <c r="CC92" i="2"/>
  <c r="CB93" i="2"/>
  <c r="DT8" i="2"/>
  <c r="DS21" i="2"/>
  <c r="DS16" i="2"/>
  <c r="DS19" i="2"/>
  <c r="DS15" i="2"/>
  <c r="DS23" i="2"/>
  <c r="DS26" i="2"/>
  <c r="DS22" i="2"/>
  <c r="DS17" i="2"/>
  <c r="DS20" i="2"/>
  <c r="DS24" i="2"/>
  <c r="DS27" i="2"/>
  <c r="DS25" i="2"/>
  <c r="DS18" i="2"/>
  <c r="DS14" i="2"/>
  <c r="E47" i="16"/>
  <c r="E49" i="16" s="1"/>
  <c r="N26" i="16"/>
  <c r="W32" i="2"/>
  <c r="DR56" i="2" l="1"/>
  <c r="DS116" i="2"/>
  <c r="DS86" i="2"/>
  <c r="DS87" i="2" s="1"/>
  <c r="DS55" i="2"/>
  <c r="DS115" i="2"/>
  <c r="DS54" i="2"/>
  <c r="DR87" i="2"/>
  <c r="DR117" i="2"/>
  <c r="DR146" i="2"/>
  <c r="DR147" i="2" s="1"/>
  <c r="BK55" i="2"/>
  <c r="BN86" i="2"/>
  <c r="BN55" i="2"/>
  <c r="BL55" i="2"/>
  <c r="BL116" i="2"/>
  <c r="BL117" i="2" s="1"/>
  <c r="BK86" i="2"/>
  <c r="BM116" i="2"/>
  <c r="BM117" i="2" s="1"/>
  <c r="BM55" i="2"/>
  <c r="BO86" i="2"/>
  <c r="BK116" i="2"/>
  <c r="BK117" i="2" s="1"/>
  <c r="BM86" i="2"/>
  <c r="BN116" i="2"/>
  <c r="BN117" i="2" s="1"/>
  <c r="BL86" i="2"/>
  <c r="BO116" i="2"/>
  <c r="BO117" i="2" s="1"/>
  <c r="BO55" i="2"/>
  <c r="CC61" i="2"/>
  <c r="CB62" i="2"/>
  <c r="HT142" i="2"/>
  <c r="HT143" i="2"/>
  <c r="HT135" i="2"/>
  <c r="HT139" i="2"/>
  <c r="HT141" i="2"/>
  <c r="HT132" i="2"/>
  <c r="HT136" i="2"/>
  <c r="HT140" i="2"/>
  <c r="HT138" i="2"/>
  <c r="HT137" i="2"/>
  <c r="HT134" i="2"/>
  <c r="HT133" i="2"/>
  <c r="HT131" i="2"/>
  <c r="HT130" i="2"/>
  <c r="HT112" i="2"/>
  <c r="HT110" i="2"/>
  <c r="HT113" i="2"/>
  <c r="HT108" i="2"/>
  <c r="HT111" i="2"/>
  <c r="HT109" i="2"/>
  <c r="HT106" i="2"/>
  <c r="HT107" i="2"/>
  <c r="HT103" i="2"/>
  <c r="HT104" i="2"/>
  <c r="HT101" i="2"/>
  <c r="HT102" i="2"/>
  <c r="HT100" i="2"/>
  <c r="HT105" i="2"/>
  <c r="HT82" i="2"/>
  <c r="HT80" i="2"/>
  <c r="HT83" i="2"/>
  <c r="HT77" i="2"/>
  <c r="HT81" i="2"/>
  <c r="HT79" i="2"/>
  <c r="HT74" i="2"/>
  <c r="HT76" i="2"/>
  <c r="HT78" i="2"/>
  <c r="HT75" i="2"/>
  <c r="HT71" i="2"/>
  <c r="HT72" i="2"/>
  <c r="HT73" i="2"/>
  <c r="HT70" i="2"/>
  <c r="HT27" i="2"/>
  <c r="HT49" i="2"/>
  <c r="HT47" i="2"/>
  <c r="HT44" i="2"/>
  <c r="HT51" i="2"/>
  <c r="HT50" i="2"/>
  <c r="HT48" i="2"/>
  <c r="HT52" i="2"/>
  <c r="HT46" i="2"/>
  <c r="HT40" i="2"/>
  <c r="HT45" i="2"/>
  <c r="HT43" i="2"/>
  <c r="HT41" i="2"/>
  <c r="HT42" i="2"/>
  <c r="HT39" i="2"/>
  <c r="HU8" i="2"/>
  <c r="HT18" i="2"/>
  <c r="HT15" i="2"/>
  <c r="HT17" i="2"/>
  <c r="HT19" i="2"/>
  <c r="HT16" i="2"/>
  <c r="HT20" i="2"/>
  <c r="HT24" i="2"/>
  <c r="HT21" i="2"/>
  <c r="HT23" i="2"/>
  <c r="HT25" i="2"/>
  <c r="HT26" i="2"/>
  <c r="HT22" i="2"/>
  <c r="HT14" i="2"/>
  <c r="DT70" i="2"/>
  <c r="DT72" i="2"/>
  <c r="DT74" i="2"/>
  <c r="DT71" i="2"/>
  <c r="DT73" i="2"/>
  <c r="DT75" i="2"/>
  <c r="DT76" i="2"/>
  <c r="DT78" i="2"/>
  <c r="DT80" i="2"/>
  <c r="DT81" i="2"/>
  <c r="DT82" i="2"/>
  <c r="DT83" i="2"/>
  <c r="DT79" i="2"/>
  <c r="DT77" i="2"/>
  <c r="DT39" i="2"/>
  <c r="DT41" i="2"/>
  <c r="DT43" i="2"/>
  <c r="DT40" i="2"/>
  <c r="DT42" i="2"/>
  <c r="DT44" i="2"/>
  <c r="DT45" i="2"/>
  <c r="DT47" i="2"/>
  <c r="DT49" i="2"/>
  <c r="DT51" i="2"/>
  <c r="DT46" i="2"/>
  <c r="DT48" i="2"/>
  <c r="DT50" i="2"/>
  <c r="DT52" i="2"/>
  <c r="DT100" i="2"/>
  <c r="DT115" i="2" s="1"/>
  <c r="DT102" i="2"/>
  <c r="DT104" i="2"/>
  <c r="DT101" i="2"/>
  <c r="DT103" i="2"/>
  <c r="DT105" i="2"/>
  <c r="DT106" i="2"/>
  <c r="DT108" i="2"/>
  <c r="DT110" i="2"/>
  <c r="DT112" i="2"/>
  <c r="DT107" i="2"/>
  <c r="DT109" i="2"/>
  <c r="DT111" i="2"/>
  <c r="DT113" i="2"/>
  <c r="DT130" i="2"/>
  <c r="DT132" i="2"/>
  <c r="DT134" i="2"/>
  <c r="DT131" i="2"/>
  <c r="DT133" i="2"/>
  <c r="DT135" i="2"/>
  <c r="DT136" i="2"/>
  <c r="DT138" i="2"/>
  <c r="DT140" i="2"/>
  <c r="DT142" i="2"/>
  <c r="DT137" i="2"/>
  <c r="DT139" i="2"/>
  <c r="DT141" i="2"/>
  <c r="DT143" i="2"/>
  <c r="CB123" i="2"/>
  <c r="CC122" i="2"/>
  <c r="CB153" i="2"/>
  <c r="CC152" i="2"/>
  <c r="DK146" i="2"/>
  <c r="DK147" i="2" s="1"/>
  <c r="CL146" i="2"/>
  <c r="CL147" i="2" s="1"/>
  <c r="CK146" i="2"/>
  <c r="CK147" i="2" s="1"/>
  <c r="BU146" i="2"/>
  <c r="BU147" i="2" s="1"/>
  <c r="CP146" i="2"/>
  <c r="CP147" i="2" s="1"/>
  <c r="CM146" i="2"/>
  <c r="CM147" i="2" s="1"/>
  <c r="DF146" i="2"/>
  <c r="DF147" i="2" s="1"/>
  <c r="DD146" i="2"/>
  <c r="DD147" i="2" s="1"/>
  <c r="CZ146" i="2"/>
  <c r="CZ147" i="2" s="1"/>
  <c r="DE146" i="2"/>
  <c r="DE147" i="2" s="1"/>
  <c r="CR146" i="2"/>
  <c r="CR147" i="2" s="1"/>
  <c r="CS146" i="2"/>
  <c r="CS147" i="2" s="1"/>
  <c r="BY146" i="2"/>
  <c r="BY147" i="2" s="1"/>
  <c r="BX146" i="2"/>
  <c r="BX147" i="2" s="1"/>
  <c r="DG146" i="2"/>
  <c r="DG147" i="2" s="1"/>
  <c r="CH146" i="2"/>
  <c r="CH147" i="2" s="1"/>
  <c r="CY146" i="2"/>
  <c r="CY147" i="2" s="1"/>
  <c r="CW146" i="2"/>
  <c r="CW147" i="2" s="1"/>
  <c r="CA146" i="2"/>
  <c r="CA147" i="2" s="1"/>
  <c r="CQ146" i="2"/>
  <c r="CQ147" i="2" s="1"/>
  <c r="CO146" i="2"/>
  <c r="CO147" i="2" s="1"/>
  <c r="DH146" i="2"/>
  <c r="DH147" i="2" s="1"/>
  <c r="BK146" i="2"/>
  <c r="BK147" i="2" s="1"/>
  <c r="BP146" i="2"/>
  <c r="BP147" i="2" s="1"/>
  <c r="BN146" i="2"/>
  <c r="BN147" i="2" s="1"/>
  <c r="CJ146" i="2"/>
  <c r="CJ147" i="2" s="1"/>
  <c r="BS146" i="2"/>
  <c r="BS147" i="2" s="1"/>
  <c r="CC146" i="2"/>
  <c r="CC147" i="2" s="1"/>
  <c r="DA146" i="2"/>
  <c r="DA147" i="2" s="1"/>
  <c r="CX146" i="2"/>
  <c r="CX147" i="2" s="1"/>
  <c r="CG146" i="2"/>
  <c r="CG147" i="2" s="1"/>
  <c r="CF146" i="2"/>
  <c r="CF147" i="2" s="1"/>
  <c r="CT146" i="2"/>
  <c r="CT147" i="2" s="1"/>
  <c r="BW146" i="2"/>
  <c r="BW147" i="2" s="1"/>
  <c r="BV146" i="2"/>
  <c r="BV147" i="2" s="1"/>
  <c r="DI146" i="2"/>
  <c r="DI147" i="2" s="1"/>
  <c r="CN146" i="2"/>
  <c r="CN147" i="2" s="1"/>
  <c r="CI146" i="2"/>
  <c r="CI147" i="2" s="1"/>
  <c r="CV146" i="2"/>
  <c r="CV147" i="2" s="1"/>
  <c r="CU146" i="2"/>
  <c r="CU147" i="2" s="1"/>
  <c r="BZ146" i="2"/>
  <c r="BZ147" i="2" s="1"/>
  <c r="BR146" i="2"/>
  <c r="BR147" i="2" s="1"/>
  <c r="BQ146" i="2"/>
  <c r="BQ147" i="2" s="1"/>
  <c r="DJ146" i="2"/>
  <c r="DJ147" i="2" s="1"/>
  <c r="BM146" i="2"/>
  <c r="BM147" i="2" s="1"/>
  <c r="CD146" i="2"/>
  <c r="CD147" i="2" s="1"/>
  <c r="CB146" i="2"/>
  <c r="CB147" i="2" s="1"/>
  <c r="BL146" i="2"/>
  <c r="BL147" i="2" s="1"/>
  <c r="BO146" i="2"/>
  <c r="BO147" i="2" s="1"/>
  <c r="DC146" i="2"/>
  <c r="DC147" i="2" s="1"/>
  <c r="DL146" i="2"/>
  <c r="DL147" i="2" s="1"/>
  <c r="DB146" i="2"/>
  <c r="DB147" i="2" s="1"/>
  <c r="CE146" i="2"/>
  <c r="CE147" i="2" s="1"/>
  <c r="BT146" i="2"/>
  <c r="BT147" i="2" s="1"/>
  <c r="DM146" i="2"/>
  <c r="DM147" i="2" s="1"/>
  <c r="DN146" i="2"/>
  <c r="DN147" i="2" s="1"/>
  <c r="DO146" i="2"/>
  <c r="DO147" i="2" s="1"/>
  <c r="DP146" i="2"/>
  <c r="DP147" i="2" s="1"/>
  <c r="DQ146" i="2"/>
  <c r="DQ147" i="2" s="1"/>
  <c r="DS145" i="2"/>
  <c r="DS146" i="2"/>
  <c r="CD92" i="2"/>
  <c r="CC93" i="2"/>
  <c r="DU8" i="2"/>
  <c r="DT18" i="2"/>
  <c r="DT21" i="2"/>
  <c r="DT16" i="2"/>
  <c r="DT19" i="2"/>
  <c r="DT20" i="2"/>
  <c r="DT17" i="2"/>
  <c r="DT25" i="2"/>
  <c r="DT23" i="2"/>
  <c r="DT15" i="2"/>
  <c r="DT22" i="2"/>
  <c r="DT27" i="2"/>
  <c r="DT26" i="2"/>
  <c r="DT24" i="2"/>
  <c r="DT14" i="2"/>
  <c r="AY55" i="2"/>
  <c r="AQ55" i="2"/>
  <c r="Q47" i="16"/>
  <c r="AU146" i="2"/>
  <c r="AU147" i="2" s="1"/>
  <c r="AS146" i="2"/>
  <c r="AS147" i="2" s="1"/>
  <c r="BI146" i="2"/>
  <c r="BI147" i="2" s="1"/>
  <c r="BB146" i="2"/>
  <c r="BB147" i="2" s="1"/>
  <c r="BE146" i="2"/>
  <c r="BE147" i="2" s="1"/>
  <c r="AT146" i="2"/>
  <c r="AT147" i="2" s="1"/>
  <c r="AV146" i="2"/>
  <c r="AV147" i="2" s="1"/>
  <c r="AX146" i="2"/>
  <c r="AX147" i="2" s="1"/>
  <c r="AY146" i="2"/>
  <c r="AY147" i="2" s="1"/>
  <c r="AW146" i="2"/>
  <c r="AW147" i="2" s="1"/>
  <c r="BH146" i="2"/>
  <c r="BH147" i="2" s="1"/>
  <c r="BF146" i="2"/>
  <c r="BF147" i="2" s="1"/>
  <c r="AR146" i="2"/>
  <c r="AR147" i="2" s="1"/>
  <c r="BC146" i="2"/>
  <c r="BC147" i="2" s="1"/>
  <c r="AQ146" i="2"/>
  <c r="AQ147" i="2" s="1"/>
  <c r="AZ146" i="2"/>
  <c r="AZ147" i="2" s="1"/>
  <c r="BA146" i="2"/>
  <c r="BA147" i="2" s="1"/>
  <c r="BG146" i="2"/>
  <c r="BG147" i="2" s="1"/>
  <c r="BJ146" i="2"/>
  <c r="BJ147" i="2" s="1"/>
  <c r="BD146" i="2"/>
  <c r="BD147" i="2" s="1"/>
  <c r="N47" i="16"/>
  <c r="Q66" i="16"/>
  <c r="V31" i="2"/>
  <c r="BJ116" i="2"/>
  <c r="BJ117" i="2" s="1"/>
  <c r="BH55" i="2"/>
  <c r="BA55" i="2"/>
  <c r="BG86" i="2"/>
  <c r="BE116" i="2"/>
  <c r="BE117" i="2" s="1"/>
  <c r="AX116" i="2"/>
  <c r="AX117" i="2" s="1"/>
  <c r="AV116" i="2"/>
  <c r="AV117" i="2" s="1"/>
  <c r="AZ116" i="2"/>
  <c r="AZ117" i="2" s="1"/>
  <c r="AW55" i="2"/>
  <c r="AZ55" i="2"/>
  <c r="AR116" i="2"/>
  <c r="AR117" i="2" s="1"/>
  <c r="BB116" i="2"/>
  <c r="BB117" i="2" s="1"/>
  <c r="AU55" i="2"/>
  <c r="BF55" i="2"/>
  <c r="BB86" i="2"/>
  <c r="BA116" i="2"/>
  <c r="BA117" i="2" s="1"/>
  <c r="AR55" i="2"/>
  <c r="AR86" i="2"/>
  <c r="AT116" i="2"/>
  <c r="AT117" i="2" s="1"/>
  <c r="BI55" i="2"/>
  <c r="AQ116" i="2"/>
  <c r="AQ117" i="2" s="1"/>
  <c r="AW116" i="2"/>
  <c r="AW117" i="2" s="1"/>
  <c r="AY116" i="2"/>
  <c r="AY117" i="2" s="1"/>
  <c r="BJ55" i="2"/>
  <c r="AS116" i="2"/>
  <c r="AS117" i="2" s="1"/>
  <c r="BD86" i="2"/>
  <c r="BI116" i="2"/>
  <c r="BI117" i="2" s="1"/>
  <c r="AV55" i="2"/>
  <c r="AX86" i="2"/>
  <c r="BA86" i="2"/>
  <c r="AT55" i="2"/>
  <c r="BD55" i="2"/>
  <c r="AW86" i="2"/>
  <c r="BD116" i="2"/>
  <c r="BD117" i="2" s="1"/>
  <c r="AV86" i="2"/>
  <c r="BH116" i="2"/>
  <c r="BH117" i="2" s="1"/>
  <c r="BJ86" i="2"/>
  <c r="AT86" i="2"/>
  <c r="BE86" i="2"/>
  <c r="AX55" i="2"/>
  <c r="BG55" i="2"/>
  <c r="BC55" i="2"/>
  <c r="BE55" i="2"/>
  <c r="BF86" i="2"/>
  <c r="BH86" i="2"/>
  <c r="BC86" i="2"/>
  <c r="AZ86" i="2"/>
  <c r="BB55" i="2"/>
  <c r="BG116" i="2"/>
  <c r="BG117" i="2" s="1"/>
  <c r="AS55" i="2"/>
  <c r="AU86" i="2"/>
  <c r="AY86" i="2"/>
  <c r="AS86" i="2"/>
  <c r="BC116" i="2"/>
  <c r="BC117" i="2" s="1"/>
  <c r="AU116" i="2"/>
  <c r="AU117" i="2" s="1"/>
  <c r="BF116" i="2"/>
  <c r="BF117" i="2" s="1"/>
  <c r="BI86" i="2"/>
  <c r="AQ86" i="2"/>
  <c r="DS56" i="2" l="1"/>
  <c r="DT54" i="2"/>
  <c r="DS117" i="2"/>
  <c r="DT116" i="2"/>
  <c r="DT117" i="2" s="1"/>
  <c r="DT86" i="2"/>
  <c r="DT55" i="2"/>
  <c r="DT85" i="2"/>
  <c r="AQ148" i="2"/>
  <c r="CD61" i="2"/>
  <c r="CC62" i="2"/>
  <c r="AQ118" i="2"/>
  <c r="HU137" i="2"/>
  <c r="HU140" i="2"/>
  <c r="HU138" i="2"/>
  <c r="HU139" i="2"/>
  <c r="HU142" i="2"/>
  <c r="HU136" i="2"/>
  <c r="HU132" i="2"/>
  <c r="HU141" i="2"/>
  <c r="HU134" i="2"/>
  <c r="HU133" i="2"/>
  <c r="HU143" i="2"/>
  <c r="HU135" i="2"/>
  <c r="HU131" i="2"/>
  <c r="HU130" i="2"/>
  <c r="HU107" i="2"/>
  <c r="HU110" i="2"/>
  <c r="HU113" i="2"/>
  <c r="HU108" i="2"/>
  <c r="HU111" i="2"/>
  <c r="HU109" i="2"/>
  <c r="HU103" i="2"/>
  <c r="HU106" i="2"/>
  <c r="HU112" i="2"/>
  <c r="HU105" i="2"/>
  <c r="HU104" i="2"/>
  <c r="HU101" i="2"/>
  <c r="HU102" i="2"/>
  <c r="HU100" i="2"/>
  <c r="HU77" i="2"/>
  <c r="HU80" i="2"/>
  <c r="HU83" i="2"/>
  <c r="HU82" i="2"/>
  <c r="HU81" i="2"/>
  <c r="HU79" i="2"/>
  <c r="HU76" i="2"/>
  <c r="HU72" i="2"/>
  <c r="HU78" i="2"/>
  <c r="HU75" i="2"/>
  <c r="HU71" i="2"/>
  <c r="HU74" i="2"/>
  <c r="HU73" i="2"/>
  <c r="HU70" i="2"/>
  <c r="HU27" i="2"/>
  <c r="HU52" i="2"/>
  <c r="HU48" i="2"/>
  <c r="HU51" i="2"/>
  <c r="HU49" i="2"/>
  <c r="HU50" i="2"/>
  <c r="HU47" i="2"/>
  <c r="HU46" i="2"/>
  <c r="HU41" i="2"/>
  <c r="HU44" i="2"/>
  <c r="HU42" i="2"/>
  <c r="HU39" i="2"/>
  <c r="HU45" i="2"/>
  <c r="HU43" i="2"/>
  <c r="HU40" i="2"/>
  <c r="HV8" i="2"/>
  <c r="HU15" i="2"/>
  <c r="HU20" i="2"/>
  <c r="HU17" i="2"/>
  <c r="HU22" i="2"/>
  <c r="HU24" i="2"/>
  <c r="HU21" i="2"/>
  <c r="HU16" i="2"/>
  <c r="HU18" i="2"/>
  <c r="HU19" i="2"/>
  <c r="HU23" i="2"/>
  <c r="HU25" i="2"/>
  <c r="HU26" i="2"/>
  <c r="HU14" i="2"/>
  <c r="DU70" i="2"/>
  <c r="DU72" i="2"/>
  <c r="DU74" i="2"/>
  <c r="DU71" i="2"/>
  <c r="DU73" i="2"/>
  <c r="DU75" i="2"/>
  <c r="DU77" i="2"/>
  <c r="DU79" i="2"/>
  <c r="DU81" i="2"/>
  <c r="DU76" i="2"/>
  <c r="DU78" i="2"/>
  <c r="DU82" i="2"/>
  <c r="DU83" i="2"/>
  <c r="DU80" i="2"/>
  <c r="DU39" i="2"/>
  <c r="DU41" i="2"/>
  <c r="DU43" i="2"/>
  <c r="DU44" i="2"/>
  <c r="DU45" i="2"/>
  <c r="DU47" i="2"/>
  <c r="DU49" i="2"/>
  <c r="DU51" i="2"/>
  <c r="DU40" i="2"/>
  <c r="DU42" i="2"/>
  <c r="DU46" i="2"/>
  <c r="DU48" i="2"/>
  <c r="DU52" i="2"/>
  <c r="DU50" i="2"/>
  <c r="DU100" i="2"/>
  <c r="DU102" i="2"/>
  <c r="DU104" i="2"/>
  <c r="DU105" i="2"/>
  <c r="DU112" i="2"/>
  <c r="DU106" i="2"/>
  <c r="DU108" i="2"/>
  <c r="DU110" i="2"/>
  <c r="DU101" i="2"/>
  <c r="DU103" i="2"/>
  <c r="DU107" i="2"/>
  <c r="DU109" i="2"/>
  <c r="DU111" i="2"/>
  <c r="DU113" i="2"/>
  <c r="DU130" i="2"/>
  <c r="DU132" i="2"/>
  <c r="DU134" i="2"/>
  <c r="DU135" i="2"/>
  <c r="DU139" i="2"/>
  <c r="DU136" i="2"/>
  <c r="DU138" i="2"/>
  <c r="DU140" i="2"/>
  <c r="DU142" i="2"/>
  <c r="DU131" i="2"/>
  <c r="DU133" i="2"/>
  <c r="DU137" i="2"/>
  <c r="DU141" i="2"/>
  <c r="DU143" i="2"/>
  <c r="DS147" i="2"/>
  <c r="CD152" i="2"/>
  <c r="CC153" i="2"/>
  <c r="CD122" i="2"/>
  <c r="CC123" i="2"/>
  <c r="DT145" i="2"/>
  <c r="DT146" i="2"/>
  <c r="CE92" i="2"/>
  <c r="CD93" i="2"/>
  <c r="E51" i="16"/>
  <c r="Q51" i="16" s="1"/>
  <c r="Q50" i="16"/>
  <c r="E56" i="16"/>
  <c r="Q56" i="16" s="1"/>
  <c r="DV8" i="2"/>
  <c r="DU15" i="2"/>
  <c r="DU18" i="2"/>
  <c r="DU21" i="2"/>
  <c r="DU16" i="2"/>
  <c r="DU17" i="2"/>
  <c r="DU20" i="2"/>
  <c r="DU22" i="2"/>
  <c r="DU25" i="2"/>
  <c r="DU19" i="2"/>
  <c r="DU23" i="2"/>
  <c r="DU24" i="2"/>
  <c r="DU26" i="2"/>
  <c r="DU27" i="2"/>
  <c r="DU14" i="2"/>
  <c r="Q49" i="16"/>
  <c r="N50" i="16"/>
  <c r="N66" i="16"/>
  <c r="N49" i="16"/>
  <c r="Q68" i="16"/>
  <c r="AQ119" i="2"/>
  <c r="AR118" i="2" a="1"/>
  <c r="AR118" i="2" s="1"/>
  <c r="DT87" i="2" l="1"/>
  <c r="DU115" i="2"/>
  <c r="DU86" i="2"/>
  <c r="DU116" i="2"/>
  <c r="DU55" i="2"/>
  <c r="DU85" i="2"/>
  <c r="DU54" i="2"/>
  <c r="DT56" i="2"/>
  <c r="CE61" i="2"/>
  <c r="CD62" i="2"/>
  <c r="HV140" i="2"/>
  <c r="HV143" i="2"/>
  <c r="HV141" i="2"/>
  <c r="HV142" i="2"/>
  <c r="HV139" i="2"/>
  <c r="HV134" i="2"/>
  <c r="HV133" i="2"/>
  <c r="HV135" i="2"/>
  <c r="HV138" i="2"/>
  <c r="HV137" i="2"/>
  <c r="HV132" i="2"/>
  <c r="HV131" i="2"/>
  <c r="HV130" i="2"/>
  <c r="HV136" i="2"/>
  <c r="HV110" i="2"/>
  <c r="HV113" i="2"/>
  <c r="HV108" i="2"/>
  <c r="HV111" i="2"/>
  <c r="HV109" i="2"/>
  <c r="HV106" i="2"/>
  <c r="HV100" i="2"/>
  <c r="HV112" i="2"/>
  <c r="HV105" i="2"/>
  <c r="HV107" i="2"/>
  <c r="HV103" i="2"/>
  <c r="HV104" i="2"/>
  <c r="HV101" i="2"/>
  <c r="HV102" i="2"/>
  <c r="HV80" i="2"/>
  <c r="HV83" i="2"/>
  <c r="HV81" i="2"/>
  <c r="HV82" i="2"/>
  <c r="HV79" i="2"/>
  <c r="HV78" i="2"/>
  <c r="HV72" i="2"/>
  <c r="HV75" i="2"/>
  <c r="HV73" i="2"/>
  <c r="HV77" i="2"/>
  <c r="HV74" i="2"/>
  <c r="HV70" i="2"/>
  <c r="HV71" i="2"/>
  <c r="HV76" i="2"/>
  <c r="HV27" i="2"/>
  <c r="HV47" i="2"/>
  <c r="HV51" i="2"/>
  <c r="HV45" i="2"/>
  <c r="HV52" i="2"/>
  <c r="HV44" i="2"/>
  <c r="HV49" i="2"/>
  <c r="HV48" i="2"/>
  <c r="HV46" i="2"/>
  <c r="HV43" i="2"/>
  <c r="HV42" i="2"/>
  <c r="HV39" i="2"/>
  <c r="HV50" i="2"/>
  <c r="HV41" i="2"/>
  <c r="HV40" i="2"/>
  <c r="HW8" i="2"/>
  <c r="HV16" i="2"/>
  <c r="HV18" i="2"/>
  <c r="HV15" i="2"/>
  <c r="HV20" i="2"/>
  <c r="HV17" i="2"/>
  <c r="HV25" i="2"/>
  <c r="HV22" i="2"/>
  <c r="HV21" i="2"/>
  <c r="HV19" i="2"/>
  <c r="HV24" i="2"/>
  <c r="HV23" i="2"/>
  <c r="HV26" i="2"/>
  <c r="HV14" i="2"/>
  <c r="DV70" i="2"/>
  <c r="DV72" i="2"/>
  <c r="DV74" i="2"/>
  <c r="DV71" i="2"/>
  <c r="DV73" i="2"/>
  <c r="DV75" i="2"/>
  <c r="DV77" i="2"/>
  <c r="DV79" i="2"/>
  <c r="DV81" i="2"/>
  <c r="DV76" i="2"/>
  <c r="DV78" i="2"/>
  <c r="DV82" i="2"/>
  <c r="DV80" i="2"/>
  <c r="DV83" i="2"/>
  <c r="DV39" i="2"/>
  <c r="DV41" i="2"/>
  <c r="DV43" i="2"/>
  <c r="DV40" i="2"/>
  <c r="DV42" i="2"/>
  <c r="DV44" i="2"/>
  <c r="DV46" i="2"/>
  <c r="DV48" i="2"/>
  <c r="DV50" i="2"/>
  <c r="DV52" i="2"/>
  <c r="DV45" i="2"/>
  <c r="DV47" i="2"/>
  <c r="DV49" i="2"/>
  <c r="DV51" i="2"/>
  <c r="DV100" i="2"/>
  <c r="DV102" i="2"/>
  <c r="DV104" i="2"/>
  <c r="DV101" i="2"/>
  <c r="DV103" i="2"/>
  <c r="DV105" i="2"/>
  <c r="DV107" i="2"/>
  <c r="DV109" i="2"/>
  <c r="DV111" i="2"/>
  <c r="DV113" i="2"/>
  <c r="DV106" i="2"/>
  <c r="DV108" i="2"/>
  <c r="DV110" i="2"/>
  <c r="DV112" i="2"/>
  <c r="DV130" i="2"/>
  <c r="DV132" i="2"/>
  <c r="DV134" i="2"/>
  <c r="DV131" i="2"/>
  <c r="DV133" i="2"/>
  <c r="DV135" i="2"/>
  <c r="DV137" i="2"/>
  <c r="DV139" i="2"/>
  <c r="DV141" i="2"/>
  <c r="DV143" i="2"/>
  <c r="DV136" i="2"/>
  <c r="DV138" i="2"/>
  <c r="DV140" i="2"/>
  <c r="DV142" i="2"/>
  <c r="DT147" i="2"/>
  <c r="CE122" i="2"/>
  <c r="CD123" i="2"/>
  <c r="CE152" i="2"/>
  <c r="CD153" i="2"/>
  <c r="DU145" i="2"/>
  <c r="DU146" i="2"/>
  <c r="CE93" i="2"/>
  <c r="CF92" i="2"/>
  <c r="DW8" i="2"/>
  <c r="DV20" i="2"/>
  <c r="DV15" i="2"/>
  <c r="DV18" i="2"/>
  <c r="DV27" i="2"/>
  <c r="DV17" i="2"/>
  <c r="DV22" i="2"/>
  <c r="DV25" i="2"/>
  <c r="DV16" i="2"/>
  <c r="DV19" i="2"/>
  <c r="DV21" i="2"/>
  <c r="DV24" i="2"/>
  <c r="DV23" i="2"/>
  <c r="DV26" i="2"/>
  <c r="DV14" i="2"/>
  <c r="AQ120" i="2"/>
  <c r="N78" i="16" s="1"/>
  <c r="N51" i="16"/>
  <c r="N68" i="16"/>
  <c r="N56" i="16"/>
  <c r="DU87" i="2" l="1"/>
  <c r="DU56" i="2"/>
  <c r="DV116" i="2"/>
  <c r="DV86" i="2"/>
  <c r="DV55" i="2"/>
  <c r="DV54" i="2"/>
  <c r="DV115" i="2"/>
  <c r="DV85" i="2"/>
  <c r="DU117" i="2"/>
  <c r="CF61" i="2"/>
  <c r="CE62" i="2"/>
  <c r="HW143" i="2"/>
  <c r="HW139" i="2"/>
  <c r="HW136" i="2"/>
  <c r="HW137" i="2"/>
  <c r="HW138" i="2"/>
  <c r="HW130" i="2"/>
  <c r="HW134" i="2"/>
  <c r="HW133" i="2"/>
  <c r="HW141" i="2"/>
  <c r="HW140" i="2"/>
  <c r="HW132" i="2"/>
  <c r="HW135" i="2"/>
  <c r="HW131" i="2"/>
  <c r="HW142" i="2"/>
  <c r="HW113" i="2"/>
  <c r="HW108" i="2"/>
  <c r="HW111" i="2"/>
  <c r="HW109" i="2"/>
  <c r="HW112" i="2"/>
  <c r="HW105" i="2"/>
  <c r="HW104" i="2"/>
  <c r="HW107" i="2"/>
  <c r="HW110" i="2"/>
  <c r="HW101" i="2"/>
  <c r="HW102" i="2"/>
  <c r="HW106" i="2"/>
  <c r="HW100" i="2"/>
  <c r="HW103" i="2"/>
  <c r="HW83" i="2"/>
  <c r="HW78" i="2"/>
  <c r="HW81" i="2"/>
  <c r="HW79" i="2"/>
  <c r="HW75" i="2"/>
  <c r="HW80" i="2"/>
  <c r="HW73" i="2"/>
  <c r="HW77" i="2"/>
  <c r="HW82" i="2"/>
  <c r="HW72" i="2"/>
  <c r="HW70" i="2"/>
  <c r="HW76" i="2"/>
  <c r="HW71" i="2"/>
  <c r="HW74" i="2"/>
  <c r="HW27" i="2"/>
  <c r="HW50" i="2"/>
  <c r="HW46" i="2"/>
  <c r="HW45" i="2"/>
  <c r="HW52" i="2"/>
  <c r="HW49" i="2"/>
  <c r="HW48" i="2"/>
  <c r="HW51" i="2"/>
  <c r="HW47" i="2"/>
  <c r="HW41" i="2"/>
  <c r="HW44" i="2"/>
  <c r="HW39" i="2"/>
  <c r="HW40" i="2"/>
  <c r="HW42" i="2"/>
  <c r="HW43" i="2"/>
  <c r="HX8" i="2"/>
  <c r="HW19" i="2"/>
  <c r="HW16" i="2"/>
  <c r="HW18" i="2"/>
  <c r="HW15" i="2"/>
  <c r="HW20" i="2"/>
  <c r="HW17" i="2"/>
  <c r="HW25" i="2"/>
  <c r="HW22" i="2"/>
  <c r="HW24" i="2"/>
  <c r="HW23" i="2"/>
  <c r="HW26" i="2"/>
  <c r="HW21" i="2"/>
  <c r="HW14" i="2"/>
  <c r="DW70" i="2"/>
  <c r="DW72" i="2"/>
  <c r="DW74" i="2"/>
  <c r="DW75" i="2"/>
  <c r="DW77" i="2"/>
  <c r="DW79" i="2"/>
  <c r="DW71" i="2"/>
  <c r="DW76" i="2"/>
  <c r="DW78" i="2"/>
  <c r="DW83" i="2"/>
  <c r="DW81" i="2"/>
  <c r="DW82" i="2"/>
  <c r="DW73" i="2"/>
  <c r="DW80" i="2"/>
  <c r="DW39" i="2"/>
  <c r="DW41" i="2"/>
  <c r="DW43" i="2"/>
  <c r="DW46" i="2"/>
  <c r="DW48" i="2"/>
  <c r="DW50" i="2"/>
  <c r="DW44" i="2"/>
  <c r="DW52" i="2"/>
  <c r="DW47" i="2"/>
  <c r="DW51" i="2"/>
  <c r="DW49" i="2"/>
  <c r="DW40" i="2"/>
  <c r="DW45" i="2"/>
  <c r="DW42" i="2"/>
  <c r="DW100" i="2"/>
  <c r="DW102" i="2"/>
  <c r="DW104" i="2"/>
  <c r="DW105" i="2"/>
  <c r="DW107" i="2"/>
  <c r="DW109" i="2"/>
  <c r="DW111" i="2"/>
  <c r="DW113" i="2"/>
  <c r="DW108" i="2"/>
  <c r="DW112" i="2"/>
  <c r="DW110" i="2"/>
  <c r="DW101" i="2"/>
  <c r="DW106" i="2"/>
  <c r="DW103" i="2"/>
  <c r="DW130" i="2"/>
  <c r="DW132" i="2"/>
  <c r="DW134" i="2"/>
  <c r="DW138" i="2"/>
  <c r="DW135" i="2"/>
  <c r="DW137" i="2"/>
  <c r="DW139" i="2"/>
  <c r="DW141" i="2"/>
  <c r="DW143" i="2"/>
  <c r="DW131" i="2"/>
  <c r="DW136" i="2"/>
  <c r="DW140" i="2"/>
  <c r="DW142" i="2"/>
  <c r="DW133" i="2"/>
  <c r="DU147" i="2"/>
  <c r="CE153" i="2"/>
  <c r="CF152" i="2"/>
  <c r="CF122" i="2"/>
  <c r="CE123" i="2"/>
  <c r="DV145" i="2"/>
  <c r="DV146" i="2"/>
  <c r="CG92" i="2"/>
  <c r="CF93" i="2"/>
  <c r="DX8" i="2"/>
  <c r="DW17" i="2"/>
  <c r="DW20" i="2"/>
  <c r="DW15" i="2"/>
  <c r="DW18" i="2"/>
  <c r="DW19" i="2"/>
  <c r="DW24" i="2"/>
  <c r="DW22" i="2"/>
  <c r="DW25" i="2"/>
  <c r="DW26" i="2"/>
  <c r="DW16" i="2"/>
  <c r="DW27" i="2"/>
  <c r="DW21" i="2"/>
  <c r="DW23" i="2"/>
  <c r="DW14" i="2"/>
  <c r="DV117" i="2" l="1"/>
  <c r="DV87" i="2"/>
  <c r="DV56" i="2"/>
  <c r="DW116" i="2"/>
  <c r="DW55" i="2"/>
  <c r="DW86" i="2"/>
  <c r="DW54" i="2"/>
  <c r="DW115" i="2"/>
  <c r="DW85" i="2"/>
  <c r="CG61" i="2"/>
  <c r="CF62" i="2"/>
  <c r="HX138" i="2"/>
  <c r="HX141" i="2"/>
  <c r="HX139" i="2"/>
  <c r="HX140" i="2"/>
  <c r="HX142" i="2"/>
  <c r="HX134" i="2"/>
  <c r="HX133" i="2"/>
  <c r="HX137" i="2"/>
  <c r="HX136" i="2"/>
  <c r="HX130" i="2"/>
  <c r="HX143" i="2"/>
  <c r="HX135" i="2"/>
  <c r="HX131" i="2"/>
  <c r="HX132" i="2"/>
  <c r="HX108" i="2"/>
  <c r="HX111" i="2"/>
  <c r="HX109" i="2"/>
  <c r="HX112" i="2"/>
  <c r="HX107" i="2"/>
  <c r="HX104" i="2"/>
  <c r="HX113" i="2"/>
  <c r="HX105" i="2"/>
  <c r="HX101" i="2"/>
  <c r="HX110" i="2"/>
  <c r="HX102" i="2"/>
  <c r="HX103" i="2"/>
  <c r="HX106" i="2"/>
  <c r="HX100" i="2"/>
  <c r="HX78" i="2"/>
  <c r="HX81" i="2"/>
  <c r="HX75" i="2"/>
  <c r="HX80" i="2"/>
  <c r="HX83" i="2"/>
  <c r="HX73" i="2"/>
  <c r="HX77" i="2"/>
  <c r="HX82" i="2"/>
  <c r="HX72" i="2"/>
  <c r="HX79" i="2"/>
  <c r="HX70" i="2"/>
  <c r="HX76" i="2"/>
  <c r="HX71" i="2"/>
  <c r="HX74" i="2"/>
  <c r="HX27" i="2"/>
  <c r="HX49" i="2"/>
  <c r="HX48" i="2"/>
  <c r="HX46" i="2"/>
  <c r="HX52" i="2"/>
  <c r="HX51" i="2"/>
  <c r="HX42" i="2"/>
  <c r="HX47" i="2"/>
  <c r="HX50" i="2"/>
  <c r="HX45" i="2"/>
  <c r="HX40" i="2"/>
  <c r="HX41" i="2"/>
  <c r="HX44" i="2"/>
  <c r="HX39" i="2"/>
  <c r="HX43" i="2"/>
  <c r="HY8" i="2"/>
  <c r="HX16" i="2"/>
  <c r="HX18" i="2"/>
  <c r="HX15" i="2"/>
  <c r="HX23" i="2"/>
  <c r="HX20" i="2"/>
  <c r="HX22" i="2"/>
  <c r="HX17" i="2"/>
  <c r="HX21" i="2"/>
  <c r="HX19" i="2"/>
  <c r="HX24" i="2"/>
  <c r="HX25" i="2"/>
  <c r="HX26" i="2"/>
  <c r="HX14" i="2"/>
  <c r="DX71" i="2"/>
  <c r="DX73" i="2"/>
  <c r="DX75" i="2"/>
  <c r="DX70" i="2"/>
  <c r="DX72" i="2"/>
  <c r="DX74" i="2"/>
  <c r="DX77" i="2"/>
  <c r="DX79" i="2"/>
  <c r="DX83" i="2"/>
  <c r="DX80" i="2"/>
  <c r="DX76" i="2"/>
  <c r="DX78" i="2"/>
  <c r="DX81" i="2"/>
  <c r="DX82" i="2"/>
  <c r="DX40" i="2"/>
  <c r="DX42" i="2"/>
  <c r="DX44" i="2"/>
  <c r="DX39" i="2"/>
  <c r="DX41" i="2"/>
  <c r="DX43" i="2"/>
  <c r="DX46" i="2"/>
  <c r="DX48" i="2"/>
  <c r="DX50" i="2"/>
  <c r="DX52" i="2"/>
  <c r="DX45" i="2"/>
  <c r="DX47" i="2"/>
  <c r="DX49" i="2"/>
  <c r="DX51" i="2"/>
  <c r="DX101" i="2"/>
  <c r="DX103" i="2"/>
  <c r="DX105" i="2"/>
  <c r="DX100" i="2"/>
  <c r="DX102" i="2"/>
  <c r="DX104" i="2"/>
  <c r="DX107" i="2"/>
  <c r="DX109" i="2"/>
  <c r="DX111" i="2"/>
  <c r="DX113" i="2"/>
  <c r="DX106" i="2"/>
  <c r="DX108" i="2"/>
  <c r="DX110" i="2"/>
  <c r="DX112" i="2"/>
  <c r="DX131" i="2"/>
  <c r="DX133" i="2"/>
  <c r="DX135" i="2"/>
  <c r="DX130" i="2"/>
  <c r="DX132" i="2"/>
  <c r="DX134" i="2"/>
  <c r="DX137" i="2"/>
  <c r="DX139" i="2"/>
  <c r="DX141" i="2"/>
  <c r="DX143" i="2"/>
  <c r="DX136" i="2"/>
  <c r="DX138" i="2"/>
  <c r="DX140" i="2"/>
  <c r="DX142" i="2"/>
  <c r="DV147" i="2"/>
  <c r="CF123" i="2"/>
  <c r="CG122" i="2"/>
  <c r="CG152" i="2"/>
  <c r="CF153" i="2"/>
  <c r="DW145" i="2"/>
  <c r="DW146" i="2"/>
  <c r="CG93" i="2"/>
  <c r="CH92" i="2"/>
  <c r="DY8" i="2"/>
  <c r="DX17" i="2"/>
  <c r="DX20" i="2"/>
  <c r="DX15" i="2"/>
  <c r="DX16" i="2"/>
  <c r="DX21" i="2"/>
  <c r="DX24" i="2"/>
  <c r="DX22" i="2"/>
  <c r="DX18" i="2"/>
  <c r="DX23" i="2"/>
  <c r="DX27" i="2"/>
  <c r="DX26" i="2"/>
  <c r="DX19" i="2"/>
  <c r="DX25" i="2"/>
  <c r="DX14" i="2"/>
  <c r="DW87" i="2" l="1"/>
  <c r="DW117" i="2"/>
  <c r="DW56" i="2"/>
  <c r="DX116" i="2"/>
  <c r="DX86" i="2"/>
  <c r="DX55" i="2"/>
  <c r="DX115" i="2"/>
  <c r="DX85" i="2"/>
  <c r="DX54" i="2"/>
  <c r="CH61" i="2"/>
  <c r="CG62" i="2"/>
  <c r="HY141" i="2"/>
  <c r="HY142" i="2"/>
  <c r="HY143" i="2"/>
  <c r="HY137" i="2"/>
  <c r="HY134" i="2"/>
  <c r="HY140" i="2"/>
  <c r="HY139" i="2"/>
  <c r="HY138" i="2"/>
  <c r="HY135" i="2"/>
  <c r="HY133" i="2"/>
  <c r="HY131" i="2"/>
  <c r="HY130" i="2"/>
  <c r="HY136" i="2"/>
  <c r="HY132" i="2"/>
  <c r="HY111" i="2"/>
  <c r="HY109" i="2"/>
  <c r="HY112" i="2"/>
  <c r="HY107" i="2"/>
  <c r="HY110" i="2"/>
  <c r="HY108" i="2"/>
  <c r="HY113" i="2"/>
  <c r="HY105" i="2"/>
  <c r="HY101" i="2"/>
  <c r="HY104" i="2"/>
  <c r="HY103" i="2"/>
  <c r="HY102" i="2"/>
  <c r="HY106" i="2"/>
  <c r="HY100" i="2"/>
  <c r="HY81" i="2"/>
  <c r="HY82" i="2"/>
  <c r="HY80" i="2"/>
  <c r="HY78" i="2"/>
  <c r="HY83" i="2"/>
  <c r="HY73" i="2"/>
  <c r="HY77" i="2"/>
  <c r="HY75" i="2"/>
  <c r="HY74" i="2"/>
  <c r="HY76" i="2"/>
  <c r="HY79" i="2"/>
  <c r="HY70" i="2"/>
  <c r="HY71" i="2"/>
  <c r="HY72" i="2"/>
  <c r="HY27" i="2"/>
  <c r="HY48" i="2"/>
  <c r="HY52" i="2"/>
  <c r="HY46" i="2"/>
  <c r="HY50" i="2"/>
  <c r="HY47" i="2"/>
  <c r="HY45" i="2"/>
  <c r="HY43" i="2"/>
  <c r="HY44" i="2"/>
  <c r="HY42" i="2"/>
  <c r="HY39" i="2"/>
  <c r="HY51" i="2"/>
  <c r="HY40" i="2"/>
  <c r="HY49" i="2"/>
  <c r="HY41" i="2"/>
  <c r="HZ8" i="2"/>
  <c r="HY17" i="2"/>
  <c r="HY16" i="2"/>
  <c r="HY18" i="2"/>
  <c r="HY15" i="2"/>
  <c r="HY19" i="2"/>
  <c r="HY23" i="2"/>
  <c r="HY20" i="2"/>
  <c r="HY22" i="2"/>
  <c r="HY24" i="2"/>
  <c r="HY25" i="2"/>
  <c r="HY21" i="2"/>
  <c r="HY26" i="2"/>
  <c r="HY14" i="2"/>
  <c r="DY71" i="2"/>
  <c r="DY73" i="2"/>
  <c r="DY75" i="2"/>
  <c r="DY70" i="2"/>
  <c r="DY72" i="2"/>
  <c r="DY74" i="2"/>
  <c r="DY76" i="2"/>
  <c r="DY78" i="2"/>
  <c r="DY80" i="2"/>
  <c r="DY77" i="2"/>
  <c r="DY83" i="2"/>
  <c r="DY79" i="2"/>
  <c r="DY81" i="2"/>
  <c r="DY82" i="2"/>
  <c r="DY40" i="2"/>
  <c r="DY42" i="2"/>
  <c r="DY44" i="2"/>
  <c r="DY43" i="2"/>
  <c r="DY46" i="2"/>
  <c r="DY48" i="2"/>
  <c r="DY50" i="2"/>
  <c r="DY52" i="2"/>
  <c r="DY39" i="2"/>
  <c r="DY54" i="2" s="1"/>
  <c r="DY41" i="2"/>
  <c r="DY45" i="2"/>
  <c r="DY47" i="2"/>
  <c r="DY49" i="2"/>
  <c r="DY51" i="2"/>
  <c r="DY101" i="2"/>
  <c r="DY103" i="2"/>
  <c r="DY105" i="2"/>
  <c r="DY104" i="2"/>
  <c r="DY113" i="2"/>
  <c r="DY107" i="2"/>
  <c r="DY109" i="2"/>
  <c r="DY111" i="2"/>
  <c r="DY100" i="2"/>
  <c r="DY102" i="2"/>
  <c r="DY106" i="2"/>
  <c r="DY108" i="2"/>
  <c r="DY110" i="2"/>
  <c r="DY112" i="2"/>
  <c r="DY131" i="2"/>
  <c r="DY133" i="2"/>
  <c r="DY135" i="2"/>
  <c r="DY134" i="2"/>
  <c r="DY143" i="2"/>
  <c r="DY137" i="2"/>
  <c r="DY139" i="2"/>
  <c r="DY141" i="2"/>
  <c r="DY130" i="2"/>
  <c r="DY132" i="2"/>
  <c r="DY136" i="2"/>
  <c r="DY138" i="2"/>
  <c r="DY140" i="2"/>
  <c r="DY142" i="2"/>
  <c r="CH152" i="2"/>
  <c r="CG153" i="2"/>
  <c r="CH122" i="2"/>
  <c r="CG123" i="2"/>
  <c r="DX145" i="2"/>
  <c r="DW147" i="2"/>
  <c r="DX146" i="2"/>
  <c r="CH93" i="2"/>
  <c r="CI92" i="2"/>
  <c r="DZ8" i="2"/>
  <c r="DY19" i="2"/>
  <c r="DY17" i="2"/>
  <c r="DY20" i="2"/>
  <c r="DY15" i="2"/>
  <c r="DY26" i="2"/>
  <c r="DY21" i="2"/>
  <c r="DY24" i="2"/>
  <c r="DY22" i="2"/>
  <c r="DY27" i="2"/>
  <c r="DY23" i="2"/>
  <c r="DY25" i="2"/>
  <c r="DY16" i="2"/>
  <c r="DY18" i="2"/>
  <c r="DY14" i="2"/>
  <c r="DX87" i="2" l="1"/>
  <c r="DX56" i="2"/>
  <c r="DX117" i="2"/>
  <c r="DY86" i="2"/>
  <c r="DY116" i="2"/>
  <c r="DY55" i="2"/>
  <c r="DY56" i="2" s="1"/>
  <c r="DY115" i="2"/>
  <c r="DY85" i="2"/>
  <c r="CI61" i="2"/>
  <c r="CH62" i="2"/>
  <c r="HZ139" i="2"/>
  <c r="HZ138" i="2"/>
  <c r="HZ141" i="2"/>
  <c r="HZ135" i="2"/>
  <c r="HZ143" i="2"/>
  <c r="HZ136" i="2"/>
  <c r="HZ131" i="2"/>
  <c r="HZ140" i="2"/>
  <c r="HZ137" i="2"/>
  <c r="HZ142" i="2"/>
  <c r="HZ134" i="2"/>
  <c r="HZ130" i="2"/>
  <c r="HZ133" i="2"/>
  <c r="HZ132" i="2"/>
  <c r="HZ109" i="2"/>
  <c r="HZ112" i="2"/>
  <c r="HZ107" i="2"/>
  <c r="HZ110" i="2"/>
  <c r="HZ113" i="2"/>
  <c r="HZ108" i="2"/>
  <c r="HZ102" i="2"/>
  <c r="HZ105" i="2"/>
  <c r="HZ111" i="2"/>
  <c r="HZ104" i="2"/>
  <c r="HZ103" i="2"/>
  <c r="HZ106" i="2"/>
  <c r="HZ100" i="2"/>
  <c r="HZ101" i="2"/>
  <c r="HZ79" i="2"/>
  <c r="HZ82" i="2"/>
  <c r="HZ80" i="2"/>
  <c r="HZ81" i="2"/>
  <c r="HZ76" i="2"/>
  <c r="HZ78" i="2"/>
  <c r="HZ83" i="2"/>
  <c r="HZ77" i="2"/>
  <c r="HZ75" i="2"/>
  <c r="HZ74" i="2"/>
  <c r="HZ73" i="2"/>
  <c r="HZ71" i="2"/>
  <c r="HZ72" i="2"/>
  <c r="HZ70" i="2"/>
  <c r="HZ27" i="2"/>
  <c r="HZ51" i="2"/>
  <c r="HZ47" i="2"/>
  <c r="HZ50" i="2"/>
  <c r="HZ48" i="2"/>
  <c r="HZ52" i="2"/>
  <c r="HZ46" i="2"/>
  <c r="HZ45" i="2"/>
  <c r="HZ49" i="2"/>
  <c r="HZ40" i="2"/>
  <c r="HZ43" i="2"/>
  <c r="HZ41" i="2"/>
  <c r="HZ39" i="2"/>
  <c r="HZ44" i="2"/>
  <c r="HZ42" i="2"/>
  <c r="IA8" i="2"/>
  <c r="HZ20" i="2"/>
  <c r="HZ19" i="2"/>
  <c r="HZ16" i="2"/>
  <c r="HZ18" i="2"/>
  <c r="HZ21" i="2"/>
  <c r="HZ15" i="2"/>
  <c r="HZ23" i="2"/>
  <c r="HZ26" i="2"/>
  <c r="HZ17" i="2"/>
  <c r="HZ24" i="2"/>
  <c r="HZ25" i="2"/>
  <c r="HZ22" i="2"/>
  <c r="HZ14" i="2"/>
  <c r="DZ71" i="2"/>
  <c r="DZ73" i="2"/>
  <c r="DZ75" i="2"/>
  <c r="DZ70" i="2"/>
  <c r="DZ72" i="2"/>
  <c r="DZ74" i="2"/>
  <c r="DZ76" i="2"/>
  <c r="DZ78" i="2"/>
  <c r="DZ80" i="2"/>
  <c r="DZ77" i="2"/>
  <c r="DZ83" i="2"/>
  <c r="DZ79" i="2"/>
  <c r="DZ81" i="2"/>
  <c r="DZ82" i="2"/>
  <c r="DZ40" i="2"/>
  <c r="DZ42" i="2"/>
  <c r="DZ44" i="2"/>
  <c r="DZ39" i="2"/>
  <c r="DZ41" i="2"/>
  <c r="DZ43" i="2"/>
  <c r="DZ45" i="2"/>
  <c r="DZ47" i="2"/>
  <c r="DZ49" i="2"/>
  <c r="DZ51" i="2"/>
  <c r="DZ46" i="2"/>
  <c r="DZ48" i="2"/>
  <c r="DZ50" i="2"/>
  <c r="DZ52" i="2"/>
  <c r="DZ101" i="2"/>
  <c r="DZ103" i="2"/>
  <c r="DZ105" i="2"/>
  <c r="DZ100" i="2"/>
  <c r="DZ102" i="2"/>
  <c r="DZ104" i="2"/>
  <c r="DZ106" i="2"/>
  <c r="DZ108" i="2"/>
  <c r="DZ110" i="2"/>
  <c r="DZ112" i="2"/>
  <c r="DZ113" i="2"/>
  <c r="DZ107" i="2"/>
  <c r="DZ109" i="2"/>
  <c r="DZ111" i="2"/>
  <c r="DZ131" i="2"/>
  <c r="DZ133" i="2"/>
  <c r="DZ135" i="2"/>
  <c r="DZ130" i="2"/>
  <c r="DZ132" i="2"/>
  <c r="DZ134" i="2"/>
  <c r="DZ136" i="2"/>
  <c r="DZ138" i="2"/>
  <c r="DZ140" i="2"/>
  <c r="DZ142" i="2"/>
  <c r="DZ143" i="2"/>
  <c r="DZ137" i="2"/>
  <c r="DZ139" i="2"/>
  <c r="DZ141" i="2"/>
  <c r="CI122" i="2"/>
  <c r="CH123" i="2"/>
  <c r="DX147" i="2"/>
  <c r="CI152" i="2"/>
  <c r="CH153" i="2"/>
  <c r="DY145" i="2"/>
  <c r="DY146" i="2"/>
  <c r="CI93" i="2"/>
  <c r="CJ92" i="2"/>
  <c r="E62" i="16"/>
  <c r="Q62" i="16" s="1"/>
  <c r="EA8" i="2"/>
  <c r="DZ16" i="2"/>
  <c r="DZ19" i="2"/>
  <c r="DZ17" i="2"/>
  <c r="DZ18" i="2"/>
  <c r="DZ23" i="2"/>
  <c r="DZ20" i="2"/>
  <c r="DZ26" i="2"/>
  <c r="DZ21" i="2"/>
  <c r="DZ24" i="2"/>
  <c r="DZ25" i="2"/>
  <c r="DZ22" i="2"/>
  <c r="DZ27" i="2"/>
  <c r="DZ15" i="2"/>
  <c r="DZ14" i="2"/>
  <c r="DY87" i="2" l="1"/>
  <c r="DY117" i="2"/>
  <c r="DZ55" i="2"/>
  <c r="DZ116" i="2"/>
  <c r="DZ86" i="2"/>
  <c r="DZ115" i="2"/>
  <c r="DZ85" i="2"/>
  <c r="DZ54" i="2"/>
  <c r="CJ61" i="2"/>
  <c r="CI62" i="2"/>
  <c r="IA139" i="2"/>
  <c r="IA142" i="2"/>
  <c r="IA140" i="2"/>
  <c r="IA141" i="2"/>
  <c r="IA137" i="2"/>
  <c r="IA138" i="2"/>
  <c r="IA135" i="2"/>
  <c r="IA143" i="2"/>
  <c r="IA132" i="2"/>
  <c r="IA133" i="2"/>
  <c r="IA131" i="2"/>
  <c r="IA130" i="2"/>
  <c r="IA136" i="2"/>
  <c r="IA134" i="2"/>
  <c r="IA109" i="2"/>
  <c r="IA112" i="2"/>
  <c r="IA107" i="2"/>
  <c r="IA110" i="2"/>
  <c r="IA113" i="2"/>
  <c r="IA108" i="2"/>
  <c r="IA105" i="2"/>
  <c r="IA102" i="2"/>
  <c r="IA106" i="2"/>
  <c r="IA104" i="2"/>
  <c r="IA101" i="2"/>
  <c r="IA100" i="2"/>
  <c r="IA111" i="2"/>
  <c r="IA103" i="2"/>
  <c r="IA79" i="2"/>
  <c r="IA82" i="2"/>
  <c r="IA81" i="2"/>
  <c r="IA76" i="2"/>
  <c r="IA78" i="2"/>
  <c r="IA83" i="2"/>
  <c r="IA77" i="2"/>
  <c r="IA71" i="2"/>
  <c r="IA74" i="2"/>
  <c r="IA80" i="2"/>
  <c r="IA73" i="2"/>
  <c r="IA75" i="2"/>
  <c r="IA72" i="2"/>
  <c r="IA70" i="2"/>
  <c r="IA27" i="2"/>
  <c r="IA46" i="2"/>
  <c r="IA50" i="2"/>
  <c r="IA52" i="2"/>
  <c r="IA44" i="2"/>
  <c r="IA51" i="2"/>
  <c r="IA45" i="2"/>
  <c r="IA43" i="2"/>
  <c r="IA49" i="2"/>
  <c r="IA41" i="2"/>
  <c r="IA48" i="2"/>
  <c r="IA47" i="2"/>
  <c r="IA39" i="2"/>
  <c r="IA42" i="2"/>
  <c r="IA40" i="2"/>
  <c r="IB8" i="2"/>
  <c r="IA15" i="2"/>
  <c r="IA17" i="2"/>
  <c r="IA19" i="2"/>
  <c r="IA16" i="2"/>
  <c r="IA24" i="2"/>
  <c r="IA21" i="2"/>
  <c r="IA20" i="2"/>
  <c r="IA18" i="2"/>
  <c r="IA22" i="2"/>
  <c r="IA26" i="2"/>
  <c r="IA23" i="2"/>
  <c r="IA25" i="2"/>
  <c r="IA14" i="2"/>
  <c r="EA71" i="2"/>
  <c r="EA73" i="2"/>
  <c r="EA75" i="2"/>
  <c r="EA70" i="2"/>
  <c r="EA76" i="2"/>
  <c r="EA78" i="2"/>
  <c r="EA80" i="2"/>
  <c r="EA72" i="2"/>
  <c r="EA74" i="2"/>
  <c r="EA77" i="2"/>
  <c r="EA83" i="2"/>
  <c r="EA79" i="2"/>
  <c r="EA81" i="2"/>
  <c r="EA82" i="2"/>
  <c r="EA40" i="2"/>
  <c r="EA42" i="2"/>
  <c r="EA44" i="2"/>
  <c r="EA49" i="2"/>
  <c r="EA51" i="2"/>
  <c r="EA43" i="2"/>
  <c r="EA45" i="2"/>
  <c r="EA47" i="2"/>
  <c r="EA39" i="2"/>
  <c r="EA54" i="2" s="1"/>
  <c r="EA50" i="2"/>
  <c r="EA52" i="2"/>
  <c r="EA46" i="2"/>
  <c r="EA48" i="2"/>
  <c r="EA41" i="2"/>
  <c r="EA101" i="2"/>
  <c r="EA103" i="2"/>
  <c r="EA105" i="2"/>
  <c r="EA104" i="2"/>
  <c r="EA106" i="2"/>
  <c r="EA108" i="2"/>
  <c r="EA110" i="2"/>
  <c r="EA112" i="2"/>
  <c r="EA100" i="2"/>
  <c r="EA109" i="2"/>
  <c r="EA113" i="2"/>
  <c r="EA111" i="2"/>
  <c r="EA107" i="2"/>
  <c r="EA102" i="2"/>
  <c r="EA131" i="2"/>
  <c r="EA133" i="2"/>
  <c r="EA135" i="2"/>
  <c r="EA134" i="2"/>
  <c r="EA136" i="2"/>
  <c r="EA138" i="2"/>
  <c r="EA140" i="2"/>
  <c r="EA142" i="2"/>
  <c r="EA137" i="2"/>
  <c r="EA141" i="2"/>
  <c r="EA130" i="2"/>
  <c r="EA139" i="2"/>
  <c r="EA143" i="2"/>
  <c r="EA132" i="2"/>
  <c r="CI153" i="2"/>
  <c r="CJ152" i="2"/>
  <c r="DY147" i="2"/>
  <c r="CI123" i="2"/>
  <c r="CJ122" i="2"/>
  <c r="DZ145" i="2"/>
  <c r="DZ146" i="2"/>
  <c r="CJ93" i="2"/>
  <c r="CK92" i="2"/>
  <c r="EB8" i="2"/>
  <c r="EA16" i="2"/>
  <c r="EA19" i="2"/>
  <c r="EA15" i="2"/>
  <c r="EA18" i="2"/>
  <c r="EA23" i="2"/>
  <c r="EA17" i="2"/>
  <c r="EA20" i="2"/>
  <c r="EA26" i="2"/>
  <c r="EA21" i="2"/>
  <c r="EA22" i="2"/>
  <c r="EA25" i="2"/>
  <c r="EA27" i="2"/>
  <c r="EA24" i="2"/>
  <c r="EA14" i="2"/>
  <c r="DZ87" i="2" l="1"/>
  <c r="DZ56" i="2"/>
  <c r="DZ117" i="2"/>
  <c r="EA86" i="2"/>
  <c r="EA55" i="2"/>
  <c r="EA56" i="2" s="1"/>
  <c r="EA116" i="2"/>
  <c r="EA85" i="2"/>
  <c r="EA115" i="2"/>
  <c r="CK61" i="2"/>
  <c r="CJ62" i="2"/>
  <c r="IB142" i="2"/>
  <c r="IB143" i="2"/>
  <c r="IB135" i="2"/>
  <c r="IB138" i="2"/>
  <c r="IB137" i="2"/>
  <c r="IB140" i="2"/>
  <c r="IB139" i="2"/>
  <c r="IB141" i="2"/>
  <c r="IB132" i="2"/>
  <c r="IB136" i="2"/>
  <c r="IB134" i="2"/>
  <c r="IB133" i="2"/>
  <c r="IB131" i="2"/>
  <c r="IB130" i="2"/>
  <c r="IB112" i="2"/>
  <c r="IB110" i="2"/>
  <c r="IB113" i="2"/>
  <c r="IB108" i="2"/>
  <c r="IB111" i="2"/>
  <c r="IB107" i="2"/>
  <c r="IB109" i="2"/>
  <c r="IB106" i="2"/>
  <c r="IB104" i="2"/>
  <c r="IB102" i="2"/>
  <c r="IB103" i="2"/>
  <c r="IB105" i="2"/>
  <c r="IB101" i="2"/>
  <c r="IB100" i="2"/>
  <c r="IB82" i="2"/>
  <c r="IB80" i="2"/>
  <c r="IB83" i="2"/>
  <c r="IB78" i="2"/>
  <c r="IB77" i="2"/>
  <c r="IB74" i="2"/>
  <c r="IB76" i="2"/>
  <c r="IB79" i="2"/>
  <c r="IB75" i="2"/>
  <c r="IB71" i="2"/>
  <c r="IB72" i="2"/>
  <c r="IB70" i="2"/>
  <c r="IB81" i="2"/>
  <c r="IB73" i="2"/>
  <c r="IB27" i="2"/>
  <c r="IB49" i="2"/>
  <c r="IB44" i="2"/>
  <c r="IB51" i="2"/>
  <c r="IB46" i="2"/>
  <c r="IB52" i="2"/>
  <c r="IB50" i="2"/>
  <c r="IB48" i="2"/>
  <c r="IB47" i="2"/>
  <c r="IB40" i="2"/>
  <c r="IB41" i="2"/>
  <c r="IB43" i="2"/>
  <c r="IB42" i="2"/>
  <c r="IB39" i="2"/>
  <c r="IB45" i="2"/>
  <c r="IC8" i="2"/>
  <c r="IB18" i="2"/>
  <c r="IB15" i="2"/>
  <c r="IB17" i="2"/>
  <c r="IB19" i="2"/>
  <c r="IB16" i="2"/>
  <c r="IB24" i="2"/>
  <c r="IB21" i="2"/>
  <c r="IB20" i="2"/>
  <c r="IB25" i="2"/>
  <c r="IB22" i="2"/>
  <c r="IB26" i="2"/>
  <c r="IB23" i="2"/>
  <c r="IB14" i="2"/>
  <c r="EB70" i="2"/>
  <c r="EB72" i="2"/>
  <c r="EB74" i="2"/>
  <c r="EB71" i="2"/>
  <c r="EB73" i="2"/>
  <c r="EB75" i="2"/>
  <c r="EB76" i="2"/>
  <c r="EB78" i="2"/>
  <c r="EB80" i="2"/>
  <c r="EB83" i="2"/>
  <c r="EB81" i="2"/>
  <c r="EB82" i="2"/>
  <c r="EB77" i="2"/>
  <c r="EB79" i="2"/>
  <c r="EB39" i="2"/>
  <c r="EB54" i="2" s="1"/>
  <c r="EB41" i="2"/>
  <c r="EB43" i="2"/>
  <c r="EB40" i="2"/>
  <c r="EB42" i="2"/>
  <c r="EB44" i="2"/>
  <c r="EB45" i="2"/>
  <c r="EB47" i="2"/>
  <c r="EB49" i="2"/>
  <c r="EB51" i="2"/>
  <c r="EB46" i="2"/>
  <c r="EB48" i="2"/>
  <c r="EB50" i="2"/>
  <c r="EB52" i="2"/>
  <c r="EB100" i="2"/>
  <c r="EB102" i="2"/>
  <c r="EB104" i="2"/>
  <c r="EB101" i="2"/>
  <c r="EB103" i="2"/>
  <c r="EB105" i="2"/>
  <c r="EB106" i="2"/>
  <c r="EB108" i="2"/>
  <c r="EB110" i="2"/>
  <c r="EB112" i="2"/>
  <c r="EB107" i="2"/>
  <c r="EB109" i="2"/>
  <c r="EB111" i="2"/>
  <c r="EB113" i="2"/>
  <c r="EB130" i="2"/>
  <c r="EB132" i="2"/>
  <c r="EB134" i="2"/>
  <c r="EB131" i="2"/>
  <c r="EB133" i="2"/>
  <c r="EB135" i="2"/>
  <c r="EB136" i="2"/>
  <c r="EB138" i="2"/>
  <c r="EB140" i="2"/>
  <c r="EB142" i="2"/>
  <c r="EB137" i="2"/>
  <c r="EB139" i="2"/>
  <c r="EB141" i="2"/>
  <c r="EB143" i="2"/>
  <c r="CJ123" i="2"/>
  <c r="CK122" i="2"/>
  <c r="CJ153" i="2"/>
  <c r="CK152" i="2"/>
  <c r="DZ147" i="2"/>
  <c r="EA145" i="2"/>
  <c r="EA146" i="2"/>
  <c r="CK93" i="2"/>
  <c r="CL92" i="2"/>
  <c r="EC8" i="2"/>
  <c r="EB18" i="2"/>
  <c r="EB16" i="2"/>
  <c r="EB19" i="2"/>
  <c r="EB20" i="2"/>
  <c r="EB25" i="2"/>
  <c r="EB23" i="2"/>
  <c r="EB17" i="2"/>
  <c r="EB21" i="2"/>
  <c r="EB26" i="2"/>
  <c r="EB22" i="2"/>
  <c r="EB27" i="2"/>
  <c r="EB24" i="2"/>
  <c r="EB15" i="2"/>
  <c r="EB14" i="2"/>
  <c r="EA87" i="2" l="1"/>
  <c r="EA117" i="2"/>
  <c r="EB85" i="2"/>
  <c r="EB116" i="2"/>
  <c r="EB55" i="2"/>
  <c r="EB56" i="2" s="1"/>
  <c r="EB86" i="2"/>
  <c r="EB115" i="2"/>
  <c r="CL61" i="2"/>
  <c r="CK62" i="2"/>
  <c r="IC137" i="2"/>
  <c r="IC140" i="2"/>
  <c r="IC138" i="2"/>
  <c r="IC139" i="2"/>
  <c r="IC141" i="2"/>
  <c r="IC136" i="2"/>
  <c r="IC135" i="2"/>
  <c r="IC132" i="2"/>
  <c r="IC143" i="2"/>
  <c r="IC142" i="2"/>
  <c r="IC134" i="2"/>
  <c r="IC130" i="2"/>
  <c r="IC133" i="2"/>
  <c r="IC131" i="2"/>
  <c r="IC107" i="2"/>
  <c r="IC110" i="2"/>
  <c r="IC113" i="2"/>
  <c r="IC108" i="2"/>
  <c r="IC111" i="2"/>
  <c r="IC103" i="2"/>
  <c r="IC106" i="2"/>
  <c r="IC112" i="2"/>
  <c r="IC109" i="2"/>
  <c r="IC104" i="2"/>
  <c r="IC102" i="2"/>
  <c r="IC105" i="2"/>
  <c r="IC101" i="2"/>
  <c r="IC100" i="2"/>
  <c r="IC77" i="2"/>
  <c r="IC80" i="2"/>
  <c r="IC83" i="2"/>
  <c r="IC79" i="2"/>
  <c r="IC78" i="2"/>
  <c r="IC72" i="2"/>
  <c r="IC82" i="2"/>
  <c r="IC76" i="2"/>
  <c r="IC75" i="2"/>
  <c r="IC71" i="2"/>
  <c r="IC70" i="2"/>
  <c r="IC81" i="2"/>
  <c r="IC73" i="2"/>
  <c r="IC74" i="2"/>
  <c r="IC27" i="2"/>
  <c r="IC52" i="2"/>
  <c r="IC48" i="2"/>
  <c r="IC47" i="2"/>
  <c r="IC51" i="2"/>
  <c r="IC50" i="2"/>
  <c r="IC49" i="2"/>
  <c r="IC41" i="2"/>
  <c r="IC43" i="2"/>
  <c r="IC42" i="2"/>
  <c r="IC39" i="2"/>
  <c r="IC44" i="2"/>
  <c r="IC40" i="2"/>
  <c r="IC46" i="2"/>
  <c r="IC45" i="2"/>
  <c r="ID8" i="2"/>
  <c r="IC15" i="2"/>
  <c r="IC20" i="2"/>
  <c r="IC17" i="2"/>
  <c r="IC22" i="2"/>
  <c r="IC19" i="2"/>
  <c r="IC24" i="2"/>
  <c r="IC21" i="2"/>
  <c r="IC18" i="2"/>
  <c r="IC25" i="2"/>
  <c r="IC26" i="2"/>
  <c r="IC16" i="2"/>
  <c r="IC23" i="2"/>
  <c r="IC14" i="2"/>
  <c r="EC70" i="2"/>
  <c r="EC72" i="2"/>
  <c r="EC74" i="2"/>
  <c r="EC71" i="2"/>
  <c r="EC73" i="2"/>
  <c r="EC75" i="2"/>
  <c r="EC77" i="2"/>
  <c r="EC79" i="2"/>
  <c r="EC81" i="2"/>
  <c r="EC76" i="2"/>
  <c r="EC78" i="2"/>
  <c r="EC80" i="2"/>
  <c r="EC82" i="2"/>
  <c r="EC83" i="2"/>
  <c r="EC39" i="2"/>
  <c r="EC54" i="2" s="1"/>
  <c r="EC41" i="2"/>
  <c r="EC43" i="2"/>
  <c r="EC42" i="2"/>
  <c r="EC44" i="2"/>
  <c r="EC45" i="2"/>
  <c r="EC47" i="2"/>
  <c r="EC49" i="2"/>
  <c r="EC51" i="2"/>
  <c r="EC48" i="2"/>
  <c r="EC40" i="2"/>
  <c r="EC46" i="2"/>
  <c r="EC50" i="2"/>
  <c r="EC52" i="2"/>
  <c r="EC100" i="2"/>
  <c r="EC102" i="2"/>
  <c r="EC104" i="2"/>
  <c r="EC103" i="2"/>
  <c r="EC105" i="2"/>
  <c r="EC106" i="2"/>
  <c r="EC108" i="2"/>
  <c r="EC110" i="2"/>
  <c r="EC112" i="2"/>
  <c r="EC101" i="2"/>
  <c r="EC107" i="2"/>
  <c r="EC109" i="2"/>
  <c r="EC113" i="2"/>
  <c r="EC111" i="2"/>
  <c r="EC130" i="2"/>
  <c r="EC132" i="2"/>
  <c r="EC134" i="2"/>
  <c r="EC133" i="2"/>
  <c r="EC135" i="2"/>
  <c r="EC136" i="2"/>
  <c r="EC138" i="2"/>
  <c r="EC140" i="2"/>
  <c r="EC142" i="2"/>
  <c r="EC131" i="2"/>
  <c r="EC137" i="2"/>
  <c r="EC139" i="2"/>
  <c r="EC141" i="2"/>
  <c r="EC143" i="2"/>
  <c r="EA147" i="2"/>
  <c r="CK153" i="2"/>
  <c r="CL152" i="2"/>
  <c r="CK123" i="2"/>
  <c r="CL122" i="2"/>
  <c r="EB145" i="2"/>
  <c r="EB146" i="2"/>
  <c r="CM92" i="2"/>
  <c r="CL93" i="2"/>
  <c r="ED8" i="2"/>
  <c r="EC15" i="2"/>
  <c r="EC18" i="2"/>
  <c r="EC16" i="2"/>
  <c r="EC17" i="2"/>
  <c r="EC22" i="2"/>
  <c r="EC25" i="2"/>
  <c r="EC20" i="2"/>
  <c r="EC23" i="2"/>
  <c r="EC24" i="2"/>
  <c r="EC26" i="2"/>
  <c r="EC19" i="2"/>
  <c r="EC27" i="2"/>
  <c r="EC21" i="2"/>
  <c r="EC14" i="2"/>
  <c r="EB117" i="2" l="1"/>
  <c r="EC85" i="2"/>
  <c r="EC86" i="2"/>
  <c r="EC55" i="2"/>
  <c r="EC56" i="2" s="1"/>
  <c r="EC116" i="2"/>
  <c r="EC115" i="2"/>
  <c r="EB87" i="2"/>
  <c r="CM61" i="2"/>
  <c r="CL62" i="2"/>
  <c r="ID140" i="2"/>
  <c r="ID143" i="2"/>
  <c r="ID141" i="2"/>
  <c r="ID142" i="2"/>
  <c r="ID139" i="2"/>
  <c r="ID138" i="2"/>
  <c r="ID136" i="2"/>
  <c r="ID133" i="2"/>
  <c r="ID137" i="2"/>
  <c r="ID135" i="2"/>
  <c r="ID130" i="2"/>
  <c r="ID132" i="2"/>
  <c r="ID134" i="2"/>
  <c r="ID131" i="2"/>
  <c r="ID110" i="2"/>
  <c r="ID113" i="2"/>
  <c r="ID108" i="2"/>
  <c r="ID111" i="2"/>
  <c r="ID109" i="2"/>
  <c r="ID106" i="2"/>
  <c r="ID112" i="2"/>
  <c r="ID107" i="2"/>
  <c r="ID100" i="2"/>
  <c r="ID105" i="2"/>
  <c r="ID103" i="2"/>
  <c r="ID101" i="2"/>
  <c r="ID104" i="2"/>
  <c r="ID102" i="2"/>
  <c r="ID80" i="2"/>
  <c r="ID83" i="2"/>
  <c r="ID81" i="2"/>
  <c r="ID77" i="2"/>
  <c r="ID79" i="2"/>
  <c r="ID82" i="2"/>
  <c r="ID78" i="2"/>
  <c r="ID72" i="2"/>
  <c r="ID76" i="2"/>
  <c r="ID73" i="2"/>
  <c r="ID75" i="2"/>
  <c r="ID71" i="2"/>
  <c r="ID70" i="2"/>
  <c r="ID74" i="2"/>
  <c r="ID27" i="2"/>
  <c r="ID47" i="2"/>
  <c r="ID51" i="2"/>
  <c r="ID49" i="2"/>
  <c r="ID45" i="2"/>
  <c r="ID52" i="2"/>
  <c r="ID44" i="2"/>
  <c r="ID50" i="2"/>
  <c r="ID48" i="2"/>
  <c r="ID43" i="2"/>
  <c r="ID42" i="2"/>
  <c r="ID39" i="2"/>
  <c r="ID46" i="2"/>
  <c r="ID40" i="2"/>
  <c r="ID41" i="2"/>
  <c r="IE8" i="2"/>
  <c r="ID16" i="2"/>
  <c r="ID18" i="2"/>
  <c r="ID15" i="2"/>
  <c r="ID20" i="2"/>
  <c r="ID17" i="2"/>
  <c r="ID25" i="2"/>
  <c r="ID22" i="2"/>
  <c r="ID19" i="2"/>
  <c r="ID21" i="2"/>
  <c r="ID23" i="2"/>
  <c r="ID26" i="2"/>
  <c r="ID24" i="2"/>
  <c r="ID14" i="2"/>
  <c r="ED70" i="2"/>
  <c r="ED72" i="2"/>
  <c r="ED74" i="2"/>
  <c r="ED71" i="2"/>
  <c r="ED73" i="2"/>
  <c r="ED75" i="2"/>
  <c r="ED77" i="2"/>
  <c r="ED79" i="2"/>
  <c r="ED81" i="2"/>
  <c r="ED76" i="2"/>
  <c r="ED78" i="2"/>
  <c r="ED80" i="2"/>
  <c r="ED82" i="2"/>
  <c r="ED83" i="2"/>
  <c r="ED39" i="2"/>
  <c r="ED41" i="2"/>
  <c r="ED43" i="2"/>
  <c r="ED40" i="2"/>
  <c r="ED42" i="2"/>
  <c r="ED44" i="2"/>
  <c r="ED46" i="2"/>
  <c r="ED48" i="2"/>
  <c r="ED50" i="2"/>
  <c r="ED52" i="2"/>
  <c r="ED45" i="2"/>
  <c r="ED47" i="2"/>
  <c r="ED49" i="2"/>
  <c r="ED51" i="2"/>
  <c r="ED100" i="2"/>
  <c r="ED102" i="2"/>
  <c r="ED104" i="2"/>
  <c r="ED101" i="2"/>
  <c r="ED103" i="2"/>
  <c r="ED105" i="2"/>
  <c r="ED107" i="2"/>
  <c r="ED109" i="2"/>
  <c r="ED111" i="2"/>
  <c r="ED113" i="2"/>
  <c r="ED106" i="2"/>
  <c r="ED108" i="2"/>
  <c r="ED110" i="2"/>
  <c r="ED112" i="2"/>
  <c r="ED130" i="2"/>
  <c r="ED132" i="2"/>
  <c r="ED134" i="2"/>
  <c r="ED131" i="2"/>
  <c r="ED133" i="2"/>
  <c r="ED135" i="2"/>
  <c r="ED137" i="2"/>
  <c r="ED139" i="2"/>
  <c r="ED141" i="2"/>
  <c r="ED143" i="2"/>
  <c r="ED136" i="2"/>
  <c r="ED138" i="2"/>
  <c r="ED140" i="2"/>
  <c r="ED142" i="2"/>
  <c r="EB147" i="2"/>
  <c r="CM122" i="2"/>
  <c r="CL123" i="2"/>
  <c r="CM152" i="2"/>
  <c r="CL153" i="2"/>
  <c r="EC145" i="2"/>
  <c r="EC146" i="2"/>
  <c r="CN92" i="2"/>
  <c r="CM93" i="2"/>
  <c r="EE8" i="2"/>
  <c r="EE102" i="2" s="1"/>
  <c r="ED20" i="2"/>
  <c r="ED15" i="2"/>
  <c r="ED18" i="2"/>
  <c r="ED27" i="2"/>
  <c r="ED22" i="2"/>
  <c r="ED25" i="2"/>
  <c r="ED16" i="2"/>
  <c r="ED19" i="2"/>
  <c r="ED21" i="2"/>
  <c r="ED23" i="2"/>
  <c r="ED17" i="2"/>
  <c r="ED24" i="2"/>
  <c r="ED26" i="2"/>
  <c r="ED14" i="2"/>
  <c r="EC117" i="2" l="1"/>
  <c r="EC87" i="2"/>
  <c r="ED54" i="2"/>
  <c r="ED115" i="2"/>
  <c r="ED116" i="2"/>
  <c r="ED86" i="2"/>
  <c r="ED55" i="2"/>
  <c r="ED85" i="2"/>
  <c r="CN61" i="2"/>
  <c r="CM62" i="2"/>
  <c r="IE143" i="2"/>
  <c r="IE138" i="2"/>
  <c r="IE136" i="2"/>
  <c r="IE140" i="2"/>
  <c r="IE142" i="2"/>
  <c r="IE141" i="2"/>
  <c r="IE130" i="2"/>
  <c r="IE133" i="2"/>
  <c r="IE134" i="2"/>
  <c r="IE139" i="2"/>
  <c r="IE132" i="2"/>
  <c r="IE131" i="2"/>
  <c r="IE137" i="2"/>
  <c r="IE135" i="2"/>
  <c r="IE113" i="2"/>
  <c r="IE108" i="2"/>
  <c r="IE111" i="2"/>
  <c r="IE109" i="2"/>
  <c r="IE112" i="2"/>
  <c r="IE107" i="2"/>
  <c r="IE106" i="2"/>
  <c r="IE110" i="2"/>
  <c r="IE105" i="2"/>
  <c r="IE103" i="2"/>
  <c r="IE101" i="2"/>
  <c r="IE100" i="2"/>
  <c r="IE104" i="2"/>
  <c r="IE102" i="2"/>
  <c r="IE83" i="2"/>
  <c r="IE78" i="2"/>
  <c r="IE81" i="2"/>
  <c r="IE75" i="2"/>
  <c r="IE79" i="2"/>
  <c r="IE82" i="2"/>
  <c r="IE76" i="2"/>
  <c r="IE80" i="2"/>
  <c r="IE73" i="2"/>
  <c r="IE70" i="2"/>
  <c r="IE74" i="2"/>
  <c r="IE72" i="2"/>
  <c r="IE71" i="2"/>
  <c r="IE77" i="2"/>
  <c r="IE27" i="2"/>
  <c r="IE50" i="2"/>
  <c r="IE46" i="2"/>
  <c r="IE49" i="2"/>
  <c r="IE47" i="2"/>
  <c r="IE45" i="2"/>
  <c r="IE51" i="2"/>
  <c r="IE52" i="2"/>
  <c r="IE48" i="2"/>
  <c r="IE41" i="2"/>
  <c r="IE42" i="2"/>
  <c r="IE39" i="2"/>
  <c r="IE44" i="2"/>
  <c r="IE40" i="2"/>
  <c r="IE43" i="2"/>
  <c r="IF8" i="2"/>
  <c r="IE19" i="2"/>
  <c r="IE16" i="2"/>
  <c r="IE18" i="2"/>
  <c r="IE15" i="2"/>
  <c r="IE20" i="2"/>
  <c r="IE17" i="2"/>
  <c r="IE25" i="2"/>
  <c r="IE22" i="2"/>
  <c r="IE21" i="2"/>
  <c r="IE23" i="2"/>
  <c r="IE26" i="2"/>
  <c r="IE24" i="2"/>
  <c r="IE14" i="2"/>
  <c r="EE70" i="2"/>
  <c r="EE85" i="2" s="1"/>
  <c r="EE72" i="2"/>
  <c r="EE74" i="2"/>
  <c r="EE73" i="2"/>
  <c r="EE75" i="2"/>
  <c r="EE77" i="2"/>
  <c r="EE79" i="2"/>
  <c r="EE76" i="2"/>
  <c r="EE78" i="2"/>
  <c r="EE81" i="2"/>
  <c r="EE71" i="2"/>
  <c r="EE80" i="2"/>
  <c r="EE82" i="2"/>
  <c r="EE83" i="2"/>
  <c r="EE39" i="2"/>
  <c r="EE41" i="2"/>
  <c r="EE43" i="2"/>
  <c r="EE52" i="2"/>
  <c r="EE42" i="2"/>
  <c r="EE46" i="2"/>
  <c r="EE48" i="2"/>
  <c r="EE50" i="2"/>
  <c r="EE44" i="2"/>
  <c r="EE47" i="2"/>
  <c r="EE49" i="2"/>
  <c r="EE45" i="2"/>
  <c r="EE51" i="2"/>
  <c r="EE40" i="2"/>
  <c r="EE100" i="2"/>
  <c r="EE104" i="2"/>
  <c r="EE110" i="2"/>
  <c r="EE103" i="2"/>
  <c r="EE107" i="2"/>
  <c r="EE109" i="2"/>
  <c r="EE111" i="2"/>
  <c r="EE113" i="2"/>
  <c r="EE108" i="2"/>
  <c r="EE112" i="2"/>
  <c r="EE105" i="2"/>
  <c r="EE106" i="2"/>
  <c r="EE101" i="2"/>
  <c r="EE130" i="2"/>
  <c r="EE132" i="2"/>
  <c r="EE134" i="2"/>
  <c r="EE133" i="2"/>
  <c r="EE137" i="2"/>
  <c r="EE139" i="2"/>
  <c r="EE141" i="2"/>
  <c r="EE143" i="2"/>
  <c r="EE138" i="2"/>
  <c r="EE142" i="2"/>
  <c r="EE135" i="2"/>
  <c r="EE136" i="2"/>
  <c r="EE140" i="2"/>
  <c r="EE131" i="2"/>
  <c r="CN152" i="2"/>
  <c r="CM153" i="2"/>
  <c r="CN122" i="2"/>
  <c r="CM123" i="2"/>
  <c r="EC147" i="2"/>
  <c r="ED145" i="2"/>
  <c r="ED146" i="2"/>
  <c r="CN93" i="2"/>
  <c r="CO92" i="2"/>
  <c r="EF8" i="2"/>
  <c r="EE17" i="2"/>
  <c r="EE20" i="2"/>
  <c r="EE15" i="2"/>
  <c r="EE18" i="2"/>
  <c r="EE19" i="2"/>
  <c r="EE24" i="2"/>
  <c r="EE22" i="2"/>
  <c r="EE25" i="2"/>
  <c r="EE23" i="2"/>
  <c r="EE16" i="2"/>
  <c r="EE26" i="2"/>
  <c r="EE27" i="2"/>
  <c r="EE21" i="2"/>
  <c r="EE14" i="2"/>
  <c r="ED87" i="2" l="1"/>
  <c r="EE54" i="2"/>
  <c r="EE115" i="2"/>
  <c r="EE55" i="2"/>
  <c r="EE116" i="2"/>
  <c r="EE86" i="2"/>
  <c r="EE87" i="2" s="1"/>
  <c r="ED117" i="2"/>
  <c r="ED56" i="2"/>
  <c r="CO61" i="2"/>
  <c r="CN62" i="2"/>
  <c r="IF138" i="2"/>
  <c r="IF141" i="2"/>
  <c r="IF139" i="2"/>
  <c r="IF140" i="2"/>
  <c r="IF143" i="2"/>
  <c r="IF137" i="2"/>
  <c r="IF142" i="2"/>
  <c r="IF136" i="2"/>
  <c r="IF133" i="2"/>
  <c r="IF134" i="2"/>
  <c r="IF135" i="2"/>
  <c r="IF131" i="2"/>
  <c r="IF132" i="2"/>
  <c r="IF130" i="2"/>
  <c r="IF108" i="2"/>
  <c r="IF111" i="2"/>
  <c r="IF109" i="2"/>
  <c r="IF112" i="2"/>
  <c r="IF107" i="2"/>
  <c r="IF113" i="2"/>
  <c r="IF104" i="2"/>
  <c r="IF106" i="2"/>
  <c r="IF101" i="2"/>
  <c r="IF110" i="2"/>
  <c r="IF105" i="2"/>
  <c r="IF103" i="2"/>
  <c r="IF100" i="2"/>
  <c r="IF102" i="2"/>
  <c r="IF78" i="2"/>
  <c r="IF81" i="2"/>
  <c r="IF75" i="2"/>
  <c r="IF83" i="2"/>
  <c r="IF79" i="2"/>
  <c r="IF82" i="2"/>
  <c r="IF80" i="2"/>
  <c r="IF73" i="2"/>
  <c r="IF70" i="2"/>
  <c r="IF74" i="2"/>
  <c r="IF72" i="2"/>
  <c r="IF76" i="2"/>
  <c r="IF77" i="2"/>
  <c r="IF71" i="2"/>
  <c r="IF27" i="2"/>
  <c r="IF49" i="2"/>
  <c r="IF51" i="2"/>
  <c r="IF52" i="2"/>
  <c r="IF50" i="2"/>
  <c r="IF44" i="2"/>
  <c r="IF42" i="2"/>
  <c r="IF48" i="2"/>
  <c r="IF47" i="2"/>
  <c r="IF46" i="2"/>
  <c r="IF43" i="2"/>
  <c r="IF40" i="2"/>
  <c r="IF45" i="2"/>
  <c r="IF39" i="2"/>
  <c r="IF41" i="2"/>
  <c r="IG8" i="2"/>
  <c r="IF16" i="2"/>
  <c r="IF18" i="2"/>
  <c r="IF15" i="2"/>
  <c r="IF23" i="2"/>
  <c r="IF19" i="2"/>
  <c r="IF17" i="2"/>
  <c r="IF21" i="2"/>
  <c r="IF20" i="2"/>
  <c r="IF24" i="2"/>
  <c r="IF22" i="2"/>
  <c r="IF25" i="2"/>
  <c r="IF26" i="2"/>
  <c r="IF14" i="2"/>
  <c r="EF71" i="2"/>
  <c r="EF73" i="2"/>
  <c r="EF75" i="2"/>
  <c r="EF70" i="2"/>
  <c r="EF72" i="2"/>
  <c r="EF74" i="2"/>
  <c r="EF77" i="2"/>
  <c r="EF79" i="2"/>
  <c r="EF81" i="2"/>
  <c r="EF76" i="2"/>
  <c r="EF80" i="2"/>
  <c r="EF82" i="2"/>
  <c r="EF78" i="2"/>
  <c r="EF83" i="2"/>
  <c r="EF40" i="2"/>
  <c r="EF42" i="2"/>
  <c r="EF44" i="2"/>
  <c r="EF39" i="2"/>
  <c r="EF41" i="2"/>
  <c r="EF43" i="2"/>
  <c r="EF46" i="2"/>
  <c r="EF48" i="2"/>
  <c r="EF50" i="2"/>
  <c r="EF52" i="2"/>
  <c r="EF45" i="2"/>
  <c r="EF47" i="2"/>
  <c r="EF49" i="2"/>
  <c r="EF51" i="2"/>
  <c r="EF101" i="2"/>
  <c r="EF103" i="2"/>
  <c r="EF105" i="2"/>
  <c r="EF100" i="2"/>
  <c r="EF102" i="2"/>
  <c r="EF104" i="2"/>
  <c r="EF107" i="2"/>
  <c r="EF109" i="2"/>
  <c r="EF111" i="2"/>
  <c r="EF113" i="2"/>
  <c r="EF106" i="2"/>
  <c r="EF108" i="2"/>
  <c r="EF110" i="2"/>
  <c r="EF112" i="2"/>
  <c r="EF131" i="2"/>
  <c r="EF133" i="2"/>
  <c r="EF135" i="2"/>
  <c r="EF130" i="2"/>
  <c r="EF132" i="2"/>
  <c r="EF134" i="2"/>
  <c r="EF137" i="2"/>
  <c r="EF139" i="2"/>
  <c r="EF141" i="2"/>
  <c r="EF143" i="2"/>
  <c r="EF136" i="2"/>
  <c r="EF138" i="2"/>
  <c r="EF140" i="2"/>
  <c r="EF142" i="2"/>
  <c r="CN123" i="2"/>
  <c r="CO122" i="2"/>
  <c r="CO152" i="2"/>
  <c r="CN153" i="2"/>
  <c r="ED147" i="2"/>
  <c r="EE145" i="2"/>
  <c r="EE146" i="2"/>
  <c r="CO93" i="2"/>
  <c r="CP92" i="2"/>
  <c r="EG8" i="2"/>
  <c r="EF17" i="2"/>
  <c r="EF20" i="2"/>
  <c r="EF15" i="2"/>
  <c r="EF16" i="2"/>
  <c r="EF21" i="2"/>
  <c r="EF18" i="2"/>
  <c r="EF24" i="2"/>
  <c r="EF22" i="2"/>
  <c r="EF23" i="2"/>
  <c r="EF27" i="2"/>
  <c r="EF25" i="2"/>
  <c r="EF19" i="2"/>
  <c r="EF26" i="2"/>
  <c r="EF14" i="2"/>
  <c r="EF85" i="2" l="1"/>
  <c r="EE117" i="2"/>
  <c r="EF54" i="2"/>
  <c r="EF55" i="2"/>
  <c r="EF86" i="2"/>
  <c r="EF116" i="2"/>
  <c r="EF115" i="2"/>
  <c r="EE56" i="2"/>
  <c r="CP61" i="2"/>
  <c r="CO62" i="2"/>
  <c r="IG141" i="2"/>
  <c r="IG142" i="2"/>
  <c r="IG143" i="2"/>
  <c r="IG134" i="2"/>
  <c r="IG137" i="2"/>
  <c r="IG140" i="2"/>
  <c r="IG138" i="2"/>
  <c r="IG132" i="2"/>
  <c r="IG131" i="2"/>
  <c r="IG130" i="2"/>
  <c r="IG135" i="2"/>
  <c r="IG139" i="2"/>
  <c r="IG136" i="2"/>
  <c r="IG133" i="2"/>
  <c r="IG111" i="2"/>
  <c r="IG109" i="2"/>
  <c r="IG112" i="2"/>
  <c r="IG107" i="2"/>
  <c r="IG110" i="2"/>
  <c r="IG113" i="2"/>
  <c r="IG101" i="2"/>
  <c r="IG105" i="2"/>
  <c r="IG104" i="2"/>
  <c r="IG103" i="2"/>
  <c r="IG108" i="2"/>
  <c r="IG100" i="2"/>
  <c r="IG102" i="2"/>
  <c r="IG106" i="2"/>
  <c r="IG81" i="2"/>
  <c r="IG82" i="2"/>
  <c r="IG83" i="2"/>
  <c r="IG79" i="2"/>
  <c r="IG76" i="2"/>
  <c r="IG80" i="2"/>
  <c r="IG73" i="2"/>
  <c r="IG75" i="2"/>
  <c r="IG74" i="2"/>
  <c r="IG70" i="2"/>
  <c r="IG72" i="2"/>
  <c r="IG78" i="2"/>
  <c r="IG77" i="2"/>
  <c r="IG71" i="2"/>
  <c r="IG27" i="2"/>
  <c r="IG48" i="2"/>
  <c r="IG52" i="2"/>
  <c r="IG50" i="2"/>
  <c r="IG43" i="2"/>
  <c r="IG49" i="2"/>
  <c r="IG47" i="2"/>
  <c r="IG46" i="2"/>
  <c r="IG51" i="2"/>
  <c r="IG39" i="2"/>
  <c r="IG40" i="2"/>
  <c r="IG45" i="2"/>
  <c r="IG44" i="2"/>
  <c r="IG42" i="2"/>
  <c r="IG41" i="2"/>
  <c r="IH8" i="2"/>
  <c r="IG17" i="2"/>
  <c r="IG16" i="2"/>
  <c r="IG18" i="2"/>
  <c r="IG15" i="2"/>
  <c r="IG23" i="2"/>
  <c r="IG19" i="2"/>
  <c r="IG22" i="2"/>
  <c r="IG20" i="2"/>
  <c r="IG21" i="2"/>
  <c r="IG24" i="2"/>
  <c r="IG25" i="2"/>
  <c r="IG26" i="2"/>
  <c r="IG14" i="2"/>
  <c r="EG71" i="2"/>
  <c r="EG73" i="2"/>
  <c r="EG75" i="2"/>
  <c r="EG70" i="2"/>
  <c r="EG72" i="2"/>
  <c r="EG74" i="2"/>
  <c r="EG76" i="2"/>
  <c r="EG78" i="2"/>
  <c r="EG80" i="2"/>
  <c r="EG77" i="2"/>
  <c r="EG79" i="2"/>
  <c r="EG83" i="2"/>
  <c r="EG82" i="2"/>
  <c r="EG81" i="2"/>
  <c r="EG40" i="2"/>
  <c r="EG42" i="2"/>
  <c r="EG44" i="2"/>
  <c r="EG41" i="2"/>
  <c r="EG43" i="2"/>
  <c r="EG46" i="2"/>
  <c r="EG48" i="2"/>
  <c r="EG50" i="2"/>
  <c r="EG52" i="2"/>
  <c r="EG39" i="2"/>
  <c r="EG45" i="2"/>
  <c r="EG47" i="2"/>
  <c r="EG49" i="2"/>
  <c r="EG51" i="2"/>
  <c r="EG101" i="2"/>
  <c r="EG103" i="2"/>
  <c r="EG105" i="2"/>
  <c r="EG102" i="2"/>
  <c r="EG104" i="2"/>
  <c r="EG107" i="2"/>
  <c r="EG109" i="2"/>
  <c r="EG111" i="2"/>
  <c r="EG113" i="2"/>
  <c r="EG100" i="2"/>
  <c r="EG106" i="2"/>
  <c r="EG108" i="2"/>
  <c r="EG110" i="2"/>
  <c r="EG112" i="2"/>
  <c r="EG131" i="2"/>
  <c r="EG133" i="2"/>
  <c r="EG135" i="2"/>
  <c r="EG132" i="2"/>
  <c r="EG134" i="2"/>
  <c r="EG140" i="2"/>
  <c r="EG137" i="2"/>
  <c r="EG139" i="2"/>
  <c r="EG141" i="2"/>
  <c r="EG143" i="2"/>
  <c r="EG130" i="2"/>
  <c r="EG136" i="2"/>
  <c r="EG138" i="2"/>
  <c r="EG142" i="2"/>
  <c r="EE147" i="2"/>
  <c r="EF145" i="2"/>
  <c r="CO153" i="2"/>
  <c r="CP152" i="2"/>
  <c r="CO123" i="2"/>
  <c r="CP122" i="2"/>
  <c r="EF146" i="2"/>
  <c r="CP93" i="2"/>
  <c r="CQ92" i="2"/>
  <c r="EH8" i="2"/>
  <c r="EG19" i="2"/>
  <c r="EG17" i="2"/>
  <c r="EG20" i="2"/>
  <c r="EG15" i="2"/>
  <c r="EG16" i="2"/>
  <c r="EG26" i="2"/>
  <c r="EG21" i="2"/>
  <c r="EG18" i="2"/>
  <c r="EG24" i="2"/>
  <c r="EG27" i="2"/>
  <c r="EG23" i="2"/>
  <c r="EG25" i="2"/>
  <c r="EG22" i="2"/>
  <c r="EG14" i="2"/>
  <c r="EG115" i="2" l="1"/>
  <c r="EF117" i="2"/>
  <c r="EG85" i="2"/>
  <c r="EF56" i="2"/>
  <c r="EG55" i="2"/>
  <c r="EG86" i="2"/>
  <c r="EG116" i="2"/>
  <c r="EG54" i="2"/>
  <c r="EF87" i="2"/>
  <c r="CP62" i="2"/>
  <c r="CQ61" i="2"/>
  <c r="IH139" i="2"/>
  <c r="IH138" i="2"/>
  <c r="IH140" i="2"/>
  <c r="IH137" i="2"/>
  <c r="IH135" i="2"/>
  <c r="IH136" i="2"/>
  <c r="IH143" i="2"/>
  <c r="IH134" i="2"/>
  <c r="IH131" i="2"/>
  <c r="IH142" i="2"/>
  <c r="IH141" i="2"/>
  <c r="IH132" i="2"/>
  <c r="IH130" i="2"/>
  <c r="IH133" i="2"/>
  <c r="IH109" i="2"/>
  <c r="IH112" i="2"/>
  <c r="IH107" i="2"/>
  <c r="IH110" i="2"/>
  <c r="IH113" i="2"/>
  <c r="IH102" i="2"/>
  <c r="IH105" i="2"/>
  <c r="IH111" i="2"/>
  <c r="IH104" i="2"/>
  <c r="IH103" i="2"/>
  <c r="IH108" i="2"/>
  <c r="IH100" i="2"/>
  <c r="IH101" i="2"/>
  <c r="IH106" i="2"/>
  <c r="IH79" i="2"/>
  <c r="IH82" i="2"/>
  <c r="IH76" i="2"/>
  <c r="IH80" i="2"/>
  <c r="IH78" i="2"/>
  <c r="IH77" i="2"/>
  <c r="IH75" i="2"/>
  <c r="IH74" i="2"/>
  <c r="IH81" i="2"/>
  <c r="IH72" i="2"/>
  <c r="IH83" i="2"/>
  <c r="IH71" i="2"/>
  <c r="IH73" i="2"/>
  <c r="IH70" i="2"/>
  <c r="IH27" i="2"/>
  <c r="IH51" i="2"/>
  <c r="IH47" i="2"/>
  <c r="IH46" i="2"/>
  <c r="IH52" i="2"/>
  <c r="IH50" i="2"/>
  <c r="IH49" i="2"/>
  <c r="IH48" i="2"/>
  <c r="IH42" i="2"/>
  <c r="IH40" i="2"/>
  <c r="IH45" i="2"/>
  <c r="IH44" i="2"/>
  <c r="IH41" i="2"/>
  <c r="IH39" i="2"/>
  <c r="IH43" i="2"/>
  <c r="II8" i="2"/>
  <c r="IH20" i="2"/>
  <c r="IH19" i="2"/>
  <c r="IH16" i="2"/>
  <c r="IH18" i="2"/>
  <c r="IH21" i="2"/>
  <c r="IH23" i="2"/>
  <c r="IH15" i="2"/>
  <c r="IH26" i="2"/>
  <c r="IH24" i="2"/>
  <c r="IH17" i="2"/>
  <c r="IH22" i="2"/>
  <c r="IH25" i="2"/>
  <c r="IH14" i="2"/>
  <c r="EH71" i="2"/>
  <c r="EH73" i="2"/>
  <c r="EH75" i="2"/>
  <c r="EH70" i="2"/>
  <c r="EH85" i="2" s="1"/>
  <c r="EH72" i="2"/>
  <c r="EH74" i="2"/>
  <c r="EH76" i="2"/>
  <c r="EH78" i="2"/>
  <c r="EH80" i="2"/>
  <c r="EH77" i="2"/>
  <c r="EH79" i="2"/>
  <c r="EH83" i="2"/>
  <c r="EH81" i="2"/>
  <c r="EH82" i="2"/>
  <c r="EH20" i="2"/>
  <c r="EH40" i="2"/>
  <c r="EH42" i="2"/>
  <c r="EH44" i="2"/>
  <c r="EH39" i="2"/>
  <c r="EH41" i="2"/>
  <c r="EH43" i="2"/>
  <c r="EH45" i="2"/>
  <c r="EH47" i="2"/>
  <c r="EH49" i="2"/>
  <c r="EH51" i="2"/>
  <c r="EH46" i="2"/>
  <c r="EH48" i="2"/>
  <c r="EH50" i="2"/>
  <c r="EH52" i="2"/>
  <c r="EH101" i="2"/>
  <c r="EH103" i="2"/>
  <c r="EH105" i="2"/>
  <c r="EH100" i="2"/>
  <c r="EH102" i="2"/>
  <c r="EH104" i="2"/>
  <c r="EH106" i="2"/>
  <c r="EH108" i="2"/>
  <c r="EH110" i="2"/>
  <c r="EH112" i="2"/>
  <c r="EH113" i="2"/>
  <c r="EH107" i="2"/>
  <c r="EH109" i="2"/>
  <c r="EH111" i="2"/>
  <c r="EF147" i="2"/>
  <c r="EH131" i="2"/>
  <c r="EH133" i="2"/>
  <c r="EH135" i="2"/>
  <c r="EH130" i="2"/>
  <c r="EH132" i="2"/>
  <c r="EH134" i="2"/>
  <c r="EH136" i="2"/>
  <c r="EH138" i="2"/>
  <c r="EH140" i="2"/>
  <c r="EH142" i="2"/>
  <c r="EH137" i="2"/>
  <c r="EH139" i="2"/>
  <c r="EH141" i="2"/>
  <c r="EH143" i="2"/>
  <c r="CP153" i="2"/>
  <c r="CQ152" i="2"/>
  <c r="CQ122" i="2"/>
  <c r="CP123" i="2"/>
  <c r="EG145" i="2"/>
  <c r="EG146" i="2"/>
  <c r="CR92" i="2"/>
  <c r="CQ93" i="2"/>
  <c r="EI8" i="2"/>
  <c r="EH16" i="2"/>
  <c r="EH19" i="2"/>
  <c r="EH17" i="2"/>
  <c r="EH18" i="2"/>
  <c r="EH23" i="2"/>
  <c r="EH26" i="2"/>
  <c r="EH21" i="2"/>
  <c r="EH24" i="2"/>
  <c r="EH15" i="2"/>
  <c r="EH27" i="2"/>
  <c r="EH25" i="2"/>
  <c r="EH22" i="2"/>
  <c r="EH14" i="2"/>
  <c r="EG56" i="2" l="1"/>
  <c r="EH54" i="2"/>
  <c r="EH115" i="2"/>
  <c r="EG87" i="2"/>
  <c r="EH55" i="2"/>
  <c r="EH86" i="2"/>
  <c r="EH87" i="2" s="1"/>
  <c r="EH116" i="2"/>
  <c r="EG117" i="2"/>
  <c r="CQ62" i="2"/>
  <c r="CR61" i="2"/>
  <c r="II139" i="2"/>
  <c r="II142" i="2"/>
  <c r="II140" i="2"/>
  <c r="II141" i="2"/>
  <c r="II143" i="2"/>
  <c r="II132" i="2"/>
  <c r="II133" i="2"/>
  <c r="II131" i="2"/>
  <c r="II130" i="2"/>
  <c r="II136" i="2"/>
  <c r="II137" i="2"/>
  <c r="II138" i="2"/>
  <c r="II134" i="2"/>
  <c r="II135" i="2"/>
  <c r="II109" i="2"/>
  <c r="II112" i="2"/>
  <c r="II107" i="2"/>
  <c r="II110" i="2"/>
  <c r="II113" i="2"/>
  <c r="II108" i="2"/>
  <c r="II105" i="2"/>
  <c r="II111" i="2"/>
  <c r="II104" i="2"/>
  <c r="II103" i="2"/>
  <c r="II102" i="2"/>
  <c r="II101" i="2"/>
  <c r="II100" i="2"/>
  <c r="II106" i="2"/>
  <c r="II79" i="2"/>
  <c r="II82" i="2"/>
  <c r="II76" i="2"/>
  <c r="II80" i="2"/>
  <c r="II78" i="2"/>
  <c r="II77" i="2"/>
  <c r="II81" i="2"/>
  <c r="II71" i="2"/>
  <c r="II75" i="2"/>
  <c r="II74" i="2"/>
  <c r="II83" i="2"/>
  <c r="II73" i="2"/>
  <c r="II72" i="2"/>
  <c r="II70" i="2"/>
  <c r="II27" i="2"/>
  <c r="II46" i="2"/>
  <c r="II50" i="2"/>
  <c r="II48" i="2"/>
  <c r="II44" i="2"/>
  <c r="II52" i="2"/>
  <c r="II43" i="2"/>
  <c r="II49" i="2"/>
  <c r="II45" i="2"/>
  <c r="II47" i="2"/>
  <c r="II51" i="2"/>
  <c r="II41" i="2"/>
  <c r="II42" i="2"/>
  <c r="II40" i="2"/>
  <c r="II39" i="2"/>
  <c r="IJ8" i="2"/>
  <c r="II15" i="2"/>
  <c r="II17" i="2"/>
  <c r="II19" i="2"/>
  <c r="II16" i="2"/>
  <c r="II18" i="2"/>
  <c r="II24" i="2"/>
  <c r="II21" i="2"/>
  <c r="II20" i="2"/>
  <c r="II26" i="2"/>
  <c r="II23" i="2"/>
  <c r="II25" i="2"/>
  <c r="II22" i="2"/>
  <c r="II14" i="2"/>
  <c r="EI71" i="2"/>
  <c r="EI73" i="2"/>
  <c r="EI75" i="2"/>
  <c r="EI76" i="2"/>
  <c r="EI78" i="2"/>
  <c r="EI80" i="2"/>
  <c r="EI70" i="2"/>
  <c r="EI72" i="2"/>
  <c r="EI74" i="2"/>
  <c r="EI77" i="2"/>
  <c r="EI82" i="2"/>
  <c r="EI79" i="2"/>
  <c r="EI83" i="2"/>
  <c r="EI81" i="2"/>
  <c r="EI40" i="2"/>
  <c r="EI42" i="2"/>
  <c r="EI44" i="2"/>
  <c r="EI47" i="2"/>
  <c r="EI41" i="2"/>
  <c r="EI45" i="2"/>
  <c r="EI49" i="2"/>
  <c r="EI51" i="2"/>
  <c r="EI43" i="2"/>
  <c r="EI46" i="2"/>
  <c r="EI48" i="2"/>
  <c r="EI50" i="2"/>
  <c r="EI52" i="2"/>
  <c r="EI39" i="2"/>
  <c r="EI101" i="2"/>
  <c r="EI103" i="2"/>
  <c r="EI105" i="2"/>
  <c r="EI109" i="2"/>
  <c r="EI111" i="2"/>
  <c r="EI113" i="2"/>
  <c r="EI102" i="2"/>
  <c r="EI106" i="2"/>
  <c r="EI108" i="2"/>
  <c r="EI110" i="2"/>
  <c r="EI112" i="2"/>
  <c r="EI107" i="2"/>
  <c r="EI104" i="2"/>
  <c r="EI100" i="2"/>
  <c r="EI131" i="2"/>
  <c r="EI133" i="2"/>
  <c r="EI135" i="2"/>
  <c r="EI141" i="2"/>
  <c r="EI132" i="2"/>
  <c r="EI136" i="2"/>
  <c r="EI138" i="2"/>
  <c r="EI140" i="2"/>
  <c r="EI142" i="2"/>
  <c r="EI139" i="2"/>
  <c r="EI134" i="2"/>
  <c r="EI137" i="2"/>
  <c r="EI143" i="2"/>
  <c r="EI130" i="2"/>
  <c r="CQ123" i="2"/>
  <c r="CR122" i="2"/>
  <c r="EG147" i="2"/>
  <c r="CQ153" i="2"/>
  <c r="CR152" i="2"/>
  <c r="EH145" i="2"/>
  <c r="EH146" i="2"/>
  <c r="CR93" i="2"/>
  <c r="CS92" i="2"/>
  <c r="EJ8" i="2"/>
  <c r="EI16" i="2"/>
  <c r="EI19" i="2"/>
  <c r="EI15" i="2"/>
  <c r="EI23" i="2"/>
  <c r="EI26" i="2"/>
  <c r="EI18" i="2"/>
  <c r="EI21" i="2"/>
  <c r="EI22" i="2"/>
  <c r="EI25" i="2"/>
  <c r="EI17" i="2"/>
  <c r="EI24" i="2"/>
  <c r="EI27" i="2"/>
  <c r="EI20" i="2"/>
  <c r="EI14" i="2"/>
  <c r="EI85" i="2" l="1"/>
  <c r="EI54" i="2"/>
  <c r="EH117" i="2"/>
  <c r="EH56" i="2"/>
  <c r="EI115" i="2"/>
  <c r="EI55" i="2"/>
  <c r="EI86" i="2"/>
  <c r="EI116" i="2"/>
  <c r="CS61" i="2"/>
  <c r="CR62" i="2"/>
  <c r="IJ142" i="2"/>
  <c r="IJ143" i="2"/>
  <c r="IJ135" i="2"/>
  <c r="IJ139" i="2"/>
  <c r="IJ141" i="2"/>
  <c r="IJ138" i="2"/>
  <c r="IJ132" i="2"/>
  <c r="IJ136" i="2"/>
  <c r="IJ133" i="2"/>
  <c r="IJ134" i="2"/>
  <c r="IJ140" i="2"/>
  <c r="IJ137" i="2"/>
  <c r="IJ131" i="2"/>
  <c r="IJ130" i="2"/>
  <c r="IJ112" i="2"/>
  <c r="IJ110" i="2"/>
  <c r="IJ113" i="2"/>
  <c r="IJ108" i="2"/>
  <c r="IJ111" i="2"/>
  <c r="IJ107" i="2"/>
  <c r="IJ109" i="2"/>
  <c r="IJ102" i="2"/>
  <c r="IJ105" i="2"/>
  <c r="IJ106" i="2"/>
  <c r="IJ100" i="2"/>
  <c r="IJ103" i="2"/>
  <c r="IJ101" i="2"/>
  <c r="IJ104" i="2"/>
  <c r="IJ82" i="2"/>
  <c r="IJ80" i="2"/>
  <c r="IJ83" i="2"/>
  <c r="IJ74" i="2"/>
  <c r="IJ78" i="2"/>
  <c r="IJ77" i="2"/>
  <c r="IJ81" i="2"/>
  <c r="IJ75" i="2"/>
  <c r="IJ79" i="2"/>
  <c r="IJ76" i="2"/>
  <c r="IJ73" i="2"/>
  <c r="IJ71" i="2"/>
  <c r="IJ72" i="2"/>
  <c r="IJ70" i="2"/>
  <c r="IJ27" i="2"/>
  <c r="IJ49" i="2"/>
  <c r="IJ48" i="2"/>
  <c r="IJ46" i="2"/>
  <c r="IJ44" i="2"/>
  <c r="IJ52" i="2"/>
  <c r="IJ50" i="2"/>
  <c r="IJ45" i="2"/>
  <c r="IJ47" i="2"/>
  <c r="IJ51" i="2"/>
  <c r="IJ40" i="2"/>
  <c r="IJ41" i="2"/>
  <c r="IJ39" i="2"/>
  <c r="IJ42" i="2"/>
  <c r="IJ43" i="2"/>
  <c r="IK8" i="2"/>
  <c r="IJ18" i="2"/>
  <c r="IJ15" i="2"/>
  <c r="IJ17" i="2"/>
  <c r="IJ19" i="2"/>
  <c r="IJ16" i="2"/>
  <c r="IJ20" i="2"/>
  <c r="IJ24" i="2"/>
  <c r="IJ21" i="2"/>
  <c r="IJ26" i="2"/>
  <c r="IJ22" i="2"/>
  <c r="IJ23" i="2"/>
  <c r="IJ25" i="2"/>
  <c r="IJ14" i="2"/>
  <c r="EJ70" i="2"/>
  <c r="EJ72" i="2"/>
  <c r="EJ74" i="2"/>
  <c r="EJ71" i="2"/>
  <c r="EJ73" i="2"/>
  <c r="EJ75" i="2"/>
  <c r="EJ76" i="2"/>
  <c r="EJ78" i="2"/>
  <c r="EJ80" i="2"/>
  <c r="EJ77" i="2"/>
  <c r="EJ83" i="2"/>
  <c r="EJ79" i="2"/>
  <c r="EJ81" i="2"/>
  <c r="EJ82" i="2"/>
  <c r="EJ39" i="2"/>
  <c r="EJ54" i="2" s="1"/>
  <c r="EJ41" i="2"/>
  <c r="EJ43" i="2"/>
  <c r="EJ40" i="2"/>
  <c r="EJ42" i="2"/>
  <c r="EJ44" i="2"/>
  <c r="EJ45" i="2"/>
  <c r="EJ47" i="2"/>
  <c r="EJ49" i="2"/>
  <c r="EJ51" i="2"/>
  <c r="EJ46" i="2"/>
  <c r="EJ48" i="2"/>
  <c r="EJ50" i="2"/>
  <c r="EJ52" i="2"/>
  <c r="EJ100" i="2"/>
  <c r="EJ102" i="2"/>
  <c r="EJ104" i="2"/>
  <c r="EJ101" i="2"/>
  <c r="EJ103" i="2"/>
  <c r="EJ105" i="2"/>
  <c r="EJ106" i="2"/>
  <c r="EJ108" i="2"/>
  <c r="EJ110" i="2"/>
  <c r="EJ112" i="2"/>
  <c r="EJ107" i="2"/>
  <c r="EJ109" i="2"/>
  <c r="EJ111" i="2"/>
  <c r="EJ113" i="2"/>
  <c r="EJ130" i="2"/>
  <c r="EJ132" i="2"/>
  <c r="EJ134" i="2"/>
  <c r="EJ131" i="2"/>
  <c r="EJ133" i="2"/>
  <c r="EJ135" i="2"/>
  <c r="EJ136" i="2"/>
  <c r="EJ138" i="2"/>
  <c r="EJ140" i="2"/>
  <c r="EJ142" i="2"/>
  <c r="EJ137" i="2"/>
  <c r="EJ139" i="2"/>
  <c r="EJ141" i="2"/>
  <c r="EJ143" i="2"/>
  <c r="CR153" i="2"/>
  <c r="CS152" i="2"/>
  <c r="CR123" i="2"/>
  <c r="CS122" i="2"/>
  <c r="EH147" i="2"/>
  <c r="EI145" i="2"/>
  <c r="EI146" i="2"/>
  <c r="CS93" i="2"/>
  <c r="CT92" i="2"/>
  <c r="EK8" i="2"/>
  <c r="EJ18" i="2"/>
  <c r="EJ16" i="2"/>
  <c r="EJ19" i="2"/>
  <c r="EJ20" i="2"/>
  <c r="EJ25" i="2"/>
  <c r="EJ23" i="2"/>
  <c r="EJ17" i="2"/>
  <c r="EJ15" i="2"/>
  <c r="EJ21" i="2"/>
  <c r="EJ26" i="2"/>
  <c r="EJ24" i="2"/>
  <c r="EJ27" i="2"/>
  <c r="EJ22" i="2"/>
  <c r="EJ14" i="2"/>
  <c r="EJ115" i="2" l="1"/>
  <c r="EI117" i="2"/>
  <c r="EJ85" i="2"/>
  <c r="EI56" i="2"/>
  <c r="EJ116" i="2"/>
  <c r="EJ55" i="2"/>
  <c r="EJ56" i="2" s="1"/>
  <c r="EJ86" i="2"/>
  <c r="EI87" i="2"/>
  <c r="CT61" i="2"/>
  <c r="CS62" i="2"/>
  <c r="IK137" i="2"/>
  <c r="IK140" i="2"/>
  <c r="IK138" i="2"/>
  <c r="IK139" i="2"/>
  <c r="IK142" i="2"/>
  <c r="IK136" i="2"/>
  <c r="IK132" i="2"/>
  <c r="IK135" i="2"/>
  <c r="IK134" i="2"/>
  <c r="IK143" i="2"/>
  <c r="IK133" i="2"/>
  <c r="IK131" i="2"/>
  <c r="IK130" i="2"/>
  <c r="IK141" i="2"/>
  <c r="IK107" i="2"/>
  <c r="IK110" i="2"/>
  <c r="IK113" i="2"/>
  <c r="IK108" i="2"/>
  <c r="IK111" i="2"/>
  <c r="IK112" i="2"/>
  <c r="IK103" i="2"/>
  <c r="IK106" i="2"/>
  <c r="IK105" i="2"/>
  <c r="IK102" i="2"/>
  <c r="IK104" i="2"/>
  <c r="IK109" i="2"/>
  <c r="IK101" i="2"/>
  <c r="IK100" i="2"/>
  <c r="IK77" i="2"/>
  <c r="IK80" i="2"/>
  <c r="IK83" i="2"/>
  <c r="IK82" i="2"/>
  <c r="IK78" i="2"/>
  <c r="IK81" i="2"/>
  <c r="IK74" i="2"/>
  <c r="IK72" i="2"/>
  <c r="IK79" i="2"/>
  <c r="IK76" i="2"/>
  <c r="IK73" i="2"/>
  <c r="IK71" i="2"/>
  <c r="IK70" i="2"/>
  <c r="IK75" i="2"/>
  <c r="IK27" i="2"/>
  <c r="IK52" i="2"/>
  <c r="IK48" i="2"/>
  <c r="IK50" i="2"/>
  <c r="IK51" i="2"/>
  <c r="IK49" i="2"/>
  <c r="IK45" i="2"/>
  <c r="IK47" i="2"/>
  <c r="IK46" i="2"/>
  <c r="IK44" i="2"/>
  <c r="IK41" i="2"/>
  <c r="IK39" i="2"/>
  <c r="IK43" i="2"/>
  <c r="IK42" i="2"/>
  <c r="IK40" i="2"/>
  <c r="IL8" i="2"/>
  <c r="IK15" i="2"/>
  <c r="IK20" i="2"/>
  <c r="IK17" i="2"/>
  <c r="IK16" i="2"/>
  <c r="IK22" i="2"/>
  <c r="IK18" i="2"/>
  <c r="IK24" i="2"/>
  <c r="IK21" i="2"/>
  <c r="IK26" i="2"/>
  <c r="IK19" i="2"/>
  <c r="IK23" i="2"/>
  <c r="IK25" i="2"/>
  <c r="IK14" i="2"/>
  <c r="EK70" i="2"/>
  <c r="EK72" i="2"/>
  <c r="EK74" i="2"/>
  <c r="EK71" i="2"/>
  <c r="EK73" i="2"/>
  <c r="EK77" i="2"/>
  <c r="EK79" i="2"/>
  <c r="EK81" i="2"/>
  <c r="EK75" i="2"/>
  <c r="EK76" i="2"/>
  <c r="EK78" i="2"/>
  <c r="EK82" i="2"/>
  <c r="EK80" i="2"/>
  <c r="EK83" i="2"/>
  <c r="EK109" i="2"/>
  <c r="EK39" i="2"/>
  <c r="EK41" i="2"/>
  <c r="EK43" i="2"/>
  <c r="EK40" i="2"/>
  <c r="EK42" i="2"/>
  <c r="EK46" i="2"/>
  <c r="EK45" i="2"/>
  <c r="EK47" i="2"/>
  <c r="EK49" i="2"/>
  <c r="EK51" i="2"/>
  <c r="EK44" i="2"/>
  <c r="EK48" i="2"/>
  <c r="EK52" i="2"/>
  <c r="EK50" i="2"/>
  <c r="EK100" i="2"/>
  <c r="EK115" i="2" s="1"/>
  <c r="EK102" i="2"/>
  <c r="EK104" i="2"/>
  <c r="EK101" i="2"/>
  <c r="EK112" i="2"/>
  <c r="EK103" i="2"/>
  <c r="EK106" i="2"/>
  <c r="EK108" i="2"/>
  <c r="EK110" i="2"/>
  <c r="EK105" i="2"/>
  <c r="EK107" i="2"/>
  <c r="EK113" i="2"/>
  <c r="EK111" i="2"/>
  <c r="EK130" i="2"/>
  <c r="EK132" i="2"/>
  <c r="EK134" i="2"/>
  <c r="EK131" i="2"/>
  <c r="EK133" i="2"/>
  <c r="EK137" i="2"/>
  <c r="EK139" i="2"/>
  <c r="EK136" i="2"/>
  <c r="EK138" i="2"/>
  <c r="EK140" i="2"/>
  <c r="EK142" i="2"/>
  <c r="EK135" i="2"/>
  <c r="EK141" i="2"/>
  <c r="EK143" i="2"/>
  <c r="EI147" i="2"/>
  <c r="CT122" i="2"/>
  <c r="CS123" i="2"/>
  <c r="CS153" i="2"/>
  <c r="CT152" i="2"/>
  <c r="EJ145" i="2"/>
  <c r="EJ146" i="2"/>
  <c r="CT93" i="2"/>
  <c r="CU92" i="2"/>
  <c r="EL8" i="2"/>
  <c r="EL79" i="2" s="1"/>
  <c r="EK15" i="2"/>
  <c r="EK18" i="2"/>
  <c r="EK16" i="2"/>
  <c r="EK17" i="2"/>
  <c r="EK19" i="2"/>
  <c r="EK22" i="2"/>
  <c r="EK25" i="2"/>
  <c r="EK23" i="2"/>
  <c r="EK20" i="2"/>
  <c r="EK26" i="2"/>
  <c r="EK21" i="2"/>
  <c r="EK24" i="2"/>
  <c r="EK27" i="2"/>
  <c r="EK14" i="2"/>
  <c r="EJ117" i="2" l="1"/>
  <c r="EJ87" i="2"/>
  <c r="EK85" i="2"/>
  <c r="EK86" i="2"/>
  <c r="EK55" i="2"/>
  <c r="EK116" i="2"/>
  <c r="EK117" i="2" s="1"/>
  <c r="EK54" i="2"/>
  <c r="CT62" i="2"/>
  <c r="CU61" i="2"/>
  <c r="IL140" i="2"/>
  <c r="IL143" i="2"/>
  <c r="IL141" i="2"/>
  <c r="IL142" i="2"/>
  <c r="IL137" i="2"/>
  <c r="IL135" i="2"/>
  <c r="IL133" i="2"/>
  <c r="IL139" i="2"/>
  <c r="IL138" i="2"/>
  <c r="IL136" i="2"/>
  <c r="IL134" i="2"/>
  <c r="IL132" i="2"/>
  <c r="IL131" i="2"/>
  <c r="IL130" i="2"/>
  <c r="IL110" i="2"/>
  <c r="IL113" i="2"/>
  <c r="IL108" i="2"/>
  <c r="IL111" i="2"/>
  <c r="IL109" i="2"/>
  <c r="IL112" i="2"/>
  <c r="IL106" i="2"/>
  <c r="IL100" i="2"/>
  <c r="IL107" i="2"/>
  <c r="IL102" i="2"/>
  <c r="IL104" i="2"/>
  <c r="IL103" i="2"/>
  <c r="IL105" i="2"/>
  <c r="IL101" i="2"/>
  <c r="IL80" i="2"/>
  <c r="IL83" i="2"/>
  <c r="IL81" i="2"/>
  <c r="IL82" i="2"/>
  <c r="IL78" i="2"/>
  <c r="IL77" i="2"/>
  <c r="IL72" i="2"/>
  <c r="IL79" i="2"/>
  <c r="IL73" i="2"/>
  <c r="IL76" i="2"/>
  <c r="IL74" i="2"/>
  <c r="IL71" i="2"/>
  <c r="IL70" i="2"/>
  <c r="IL75" i="2"/>
  <c r="IL27" i="2"/>
  <c r="IL47" i="2"/>
  <c r="IL51" i="2"/>
  <c r="IL52" i="2"/>
  <c r="IL45" i="2"/>
  <c r="IL50" i="2"/>
  <c r="IL48" i="2"/>
  <c r="IL46" i="2"/>
  <c r="IL39" i="2"/>
  <c r="IL43" i="2"/>
  <c r="IL42" i="2"/>
  <c r="IL49" i="2"/>
  <c r="IL40" i="2"/>
  <c r="IL44" i="2"/>
  <c r="IL41" i="2"/>
  <c r="IM8" i="2"/>
  <c r="IL16" i="2"/>
  <c r="IL18" i="2"/>
  <c r="IL15" i="2"/>
  <c r="IL20" i="2"/>
  <c r="IL17" i="2"/>
  <c r="IL25" i="2"/>
  <c r="IL22" i="2"/>
  <c r="IL21" i="2"/>
  <c r="IL19" i="2"/>
  <c r="IL23" i="2"/>
  <c r="IL24" i="2"/>
  <c r="IL26" i="2"/>
  <c r="IL14" i="2"/>
  <c r="EL70" i="2"/>
  <c r="EL72" i="2"/>
  <c r="EL74" i="2"/>
  <c r="EL71" i="2"/>
  <c r="EL73" i="2"/>
  <c r="EL75" i="2"/>
  <c r="EL77" i="2"/>
  <c r="EL81" i="2"/>
  <c r="EL76" i="2"/>
  <c r="EL78" i="2"/>
  <c r="EL82" i="2"/>
  <c r="EL83" i="2"/>
  <c r="EL80" i="2"/>
  <c r="EL39" i="2"/>
  <c r="EL41" i="2"/>
  <c r="EL43" i="2"/>
  <c r="EL40" i="2"/>
  <c r="EL42" i="2"/>
  <c r="EL44" i="2"/>
  <c r="EL46" i="2"/>
  <c r="EL48" i="2"/>
  <c r="EL50" i="2"/>
  <c r="EL52" i="2"/>
  <c r="EL45" i="2"/>
  <c r="EL47" i="2"/>
  <c r="EL49" i="2"/>
  <c r="EL51" i="2"/>
  <c r="EL100" i="2"/>
  <c r="EL102" i="2"/>
  <c r="EL104" i="2"/>
  <c r="EL101" i="2"/>
  <c r="EL103" i="2"/>
  <c r="EL105" i="2"/>
  <c r="EL107" i="2"/>
  <c r="EL109" i="2"/>
  <c r="EL111" i="2"/>
  <c r="EL113" i="2"/>
  <c r="EL106" i="2"/>
  <c r="EL108" i="2"/>
  <c r="EL110" i="2"/>
  <c r="EL112" i="2"/>
  <c r="EL130" i="2"/>
  <c r="EL132" i="2"/>
  <c r="EL134" i="2"/>
  <c r="EL131" i="2"/>
  <c r="EL133" i="2"/>
  <c r="EL135" i="2"/>
  <c r="EL137" i="2"/>
  <c r="EL139" i="2"/>
  <c r="EL141" i="2"/>
  <c r="EL143" i="2"/>
  <c r="EL136" i="2"/>
  <c r="EL138" i="2"/>
  <c r="EL140" i="2"/>
  <c r="EL142" i="2"/>
  <c r="CT153" i="2"/>
  <c r="CU152" i="2"/>
  <c r="CU122" i="2"/>
  <c r="CT123" i="2"/>
  <c r="EJ147" i="2"/>
  <c r="EK145" i="2"/>
  <c r="EK146" i="2"/>
  <c r="CV92" i="2"/>
  <c r="CU93" i="2"/>
  <c r="EM8" i="2"/>
  <c r="EL20" i="2"/>
  <c r="EL15" i="2"/>
  <c r="EL18" i="2"/>
  <c r="EL27" i="2"/>
  <c r="EL16" i="2"/>
  <c r="EL19" i="2"/>
  <c r="EL22" i="2"/>
  <c r="EL25" i="2"/>
  <c r="EL21" i="2"/>
  <c r="EL26" i="2"/>
  <c r="EL24" i="2"/>
  <c r="EL17" i="2"/>
  <c r="EL23" i="2"/>
  <c r="EL14" i="2"/>
  <c r="EK56" i="2" l="1"/>
  <c r="EL54" i="2"/>
  <c r="EL115" i="2"/>
  <c r="EL116" i="2"/>
  <c r="EL55" i="2"/>
  <c r="EL86" i="2"/>
  <c r="EK87" i="2"/>
  <c r="EL85" i="2"/>
  <c r="CV61" i="2"/>
  <c r="CU62" i="2"/>
  <c r="IM143" i="2"/>
  <c r="IM139" i="2"/>
  <c r="IM136" i="2"/>
  <c r="IM134" i="2"/>
  <c r="IM135" i="2"/>
  <c r="IM130" i="2"/>
  <c r="IM133" i="2"/>
  <c r="IM137" i="2"/>
  <c r="IM141" i="2"/>
  <c r="IM140" i="2"/>
  <c r="IM138" i="2"/>
  <c r="IM132" i="2"/>
  <c r="IM142" i="2"/>
  <c r="IM131" i="2"/>
  <c r="IM113" i="2"/>
  <c r="IM108" i="2"/>
  <c r="IM111" i="2"/>
  <c r="IM109" i="2"/>
  <c r="IM112" i="2"/>
  <c r="IM110" i="2"/>
  <c r="IM107" i="2"/>
  <c r="IM106" i="2"/>
  <c r="IM104" i="2"/>
  <c r="IM105" i="2"/>
  <c r="AI105" i="2" s="1"/>
  <c r="IM102" i="2"/>
  <c r="IM101" i="2"/>
  <c r="IM100" i="2"/>
  <c r="AJ100" i="2" s="1"/>
  <c r="IM103" i="2"/>
  <c r="IM83" i="2"/>
  <c r="IM78" i="2"/>
  <c r="IM81" i="2"/>
  <c r="IM77" i="2"/>
  <c r="IM80" i="2"/>
  <c r="IM75" i="2"/>
  <c r="IM79" i="2"/>
  <c r="IM82" i="2"/>
  <c r="IM73" i="2"/>
  <c r="IM76" i="2"/>
  <c r="IM74" i="2"/>
  <c r="IM71" i="2"/>
  <c r="AJ71" i="2" s="1"/>
  <c r="IM70" i="2"/>
  <c r="IM72" i="2"/>
  <c r="IM27" i="2"/>
  <c r="IM50" i="2"/>
  <c r="AI50" i="2" s="1"/>
  <c r="IM46" i="2"/>
  <c r="AI46" i="2" s="1"/>
  <c r="IM45" i="2"/>
  <c r="AI45" i="2" s="1"/>
  <c r="IM51" i="2"/>
  <c r="AI51" i="2" s="1"/>
  <c r="IM52" i="2"/>
  <c r="AI52" i="2" s="1"/>
  <c r="IM48" i="2"/>
  <c r="AI48" i="2" s="1"/>
  <c r="IM47" i="2"/>
  <c r="AI47" i="2" s="1"/>
  <c r="IM49" i="2"/>
  <c r="AI49" i="2" s="1"/>
  <c r="IM44" i="2"/>
  <c r="AI44" i="2" s="1"/>
  <c r="IM41" i="2"/>
  <c r="AJ41" i="2" s="1"/>
  <c r="IM39" i="2"/>
  <c r="IM43" i="2"/>
  <c r="AI43" i="2" s="1"/>
  <c r="IM42" i="2"/>
  <c r="AI42" i="2" s="1"/>
  <c r="IM40" i="2"/>
  <c r="AI40" i="2" s="1"/>
  <c r="IM14" i="2"/>
  <c r="IM19" i="2"/>
  <c r="IM16" i="2"/>
  <c r="IM18" i="2"/>
  <c r="IM15" i="2"/>
  <c r="IM20" i="2"/>
  <c r="IM17" i="2"/>
  <c r="IM25" i="2"/>
  <c r="IM22" i="2"/>
  <c r="IM26" i="2"/>
  <c r="IM21" i="2"/>
  <c r="IM24" i="2"/>
  <c r="IM23" i="2"/>
  <c r="EM70" i="2"/>
  <c r="EM72" i="2"/>
  <c r="AK72" i="2" s="1"/>
  <c r="EM74" i="2"/>
  <c r="AK74" i="2" s="1"/>
  <c r="EM71" i="2"/>
  <c r="AK71" i="2" s="1"/>
  <c r="EM73" i="2"/>
  <c r="AK73" i="2" s="1"/>
  <c r="EM77" i="2"/>
  <c r="AK77" i="2" s="1"/>
  <c r="EM79" i="2"/>
  <c r="AK79" i="2" s="1"/>
  <c r="EM75" i="2"/>
  <c r="AK75" i="2" s="1"/>
  <c r="EM76" i="2"/>
  <c r="AK76" i="2" s="1"/>
  <c r="EM78" i="2"/>
  <c r="AK78" i="2" s="1"/>
  <c r="EM82" i="2"/>
  <c r="AK82" i="2" s="1"/>
  <c r="EM83" i="2"/>
  <c r="AK83" i="2" s="1"/>
  <c r="EM80" i="2"/>
  <c r="AK80" i="2" s="1"/>
  <c r="EM81" i="2"/>
  <c r="AK81" i="2" s="1"/>
  <c r="EM39" i="2"/>
  <c r="EM41" i="2"/>
  <c r="AK41" i="2" s="1"/>
  <c r="EM43" i="2"/>
  <c r="AK43" i="2" s="1"/>
  <c r="EM46" i="2"/>
  <c r="AK46" i="2" s="1"/>
  <c r="EM48" i="2"/>
  <c r="AK48" i="2" s="1"/>
  <c r="EM50" i="2"/>
  <c r="AK50" i="2" s="1"/>
  <c r="EM40" i="2"/>
  <c r="AK40" i="2" s="1"/>
  <c r="EM52" i="2"/>
  <c r="AK52" i="2" s="1"/>
  <c r="EM51" i="2"/>
  <c r="AK51" i="2" s="1"/>
  <c r="EM42" i="2"/>
  <c r="AK42" i="2" s="1"/>
  <c r="EM47" i="2"/>
  <c r="AK47" i="2" s="1"/>
  <c r="EM44" i="2"/>
  <c r="AK44" i="2" s="1"/>
  <c r="EM45" i="2"/>
  <c r="AK45" i="2" s="1"/>
  <c r="EM49" i="2"/>
  <c r="AK49" i="2" s="1"/>
  <c r="EM100" i="2"/>
  <c r="EM102" i="2"/>
  <c r="AK102" i="2" s="1"/>
  <c r="EM104" i="2"/>
  <c r="AK104" i="2" s="1"/>
  <c r="EM112" i="2"/>
  <c r="AK112" i="2" s="1"/>
  <c r="EM101" i="2"/>
  <c r="AK101" i="2" s="1"/>
  <c r="EM107" i="2"/>
  <c r="AK107" i="2" s="1"/>
  <c r="EM109" i="2"/>
  <c r="AK109" i="2" s="1"/>
  <c r="EM111" i="2"/>
  <c r="AK111" i="2" s="1"/>
  <c r="EM113" i="2"/>
  <c r="AK113" i="2" s="1"/>
  <c r="EM110" i="2"/>
  <c r="AK110" i="2" s="1"/>
  <c r="EM103" i="2"/>
  <c r="AK103" i="2" s="1"/>
  <c r="EM105" i="2"/>
  <c r="AK105" i="2" s="1"/>
  <c r="EM108" i="2"/>
  <c r="AK108" i="2" s="1"/>
  <c r="EM106" i="2"/>
  <c r="AK106" i="2" s="1"/>
  <c r="EM130" i="2"/>
  <c r="EM132" i="2"/>
  <c r="AK132" i="2" s="1"/>
  <c r="EM134" i="2"/>
  <c r="AK134" i="2" s="1"/>
  <c r="EM131" i="2"/>
  <c r="AK131" i="2" s="1"/>
  <c r="EM137" i="2"/>
  <c r="AK137" i="2" s="1"/>
  <c r="EM139" i="2"/>
  <c r="AK139" i="2" s="1"/>
  <c r="EM141" i="2"/>
  <c r="AK141" i="2" s="1"/>
  <c r="EM143" i="2"/>
  <c r="AK143" i="2" s="1"/>
  <c r="EM136" i="2"/>
  <c r="AK136" i="2" s="1"/>
  <c r="EM140" i="2"/>
  <c r="AK140" i="2" s="1"/>
  <c r="EM135" i="2"/>
  <c r="AK135" i="2" s="1"/>
  <c r="EM138" i="2"/>
  <c r="AK138" i="2" s="1"/>
  <c r="EM133" i="2"/>
  <c r="AK133" i="2" s="1"/>
  <c r="EM142" i="2"/>
  <c r="AK142" i="2" s="1"/>
  <c r="EK147" i="2"/>
  <c r="CV122" i="2"/>
  <c r="CU123" i="2"/>
  <c r="CV152" i="2"/>
  <c r="CU153" i="2"/>
  <c r="EL145" i="2"/>
  <c r="EL146" i="2"/>
  <c r="CW92" i="2"/>
  <c r="CV93" i="2"/>
  <c r="EM14" i="2"/>
  <c r="EM17" i="2"/>
  <c r="AK17" i="2" s="1"/>
  <c r="EM20" i="2"/>
  <c r="AK20" i="2" s="1"/>
  <c r="EM15" i="2"/>
  <c r="AK15" i="2" s="1"/>
  <c r="EM18" i="2"/>
  <c r="AK18" i="2" s="1"/>
  <c r="EM19" i="2"/>
  <c r="AK19" i="2" s="1"/>
  <c r="EM24" i="2"/>
  <c r="AK24" i="2" s="1"/>
  <c r="EM16" i="2"/>
  <c r="AK16" i="2" s="1"/>
  <c r="EM22" i="2"/>
  <c r="AK22" i="2" s="1"/>
  <c r="EM25" i="2"/>
  <c r="AK25" i="2" s="1"/>
  <c r="EM21" i="2"/>
  <c r="AK21" i="2" s="1"/>
  <c r="EM26" i="2"/>
  <c r="AK26" i="2" s="1"/>
  <c r="EM27" i="2"/>
  <c r="AK27" i="2" s="1"/>
  <c r="EM23" i="2"/>
  <c r="AK23" i="2" s="1"/>
  <c r="AI14" i="2" l="1"/>
  <c r="AJ14" i="2"/>
  <c r="EL87" i="2"/>
  <c r="EL117" i="2"/>
  <c r="AK39" i="2"/>
  <c r="EM54" i="2"/>
  <c r="AK100" i="2"/>
  <c r="M70" i="16" s="1"/>
  <c r="EM115" i="2"/>
  <c r="AK70" i="2"/>
  <c r="J70" i="16" s="1"/>
  <c r="EM85" i="2"/>
  <c r="AK14" i="2"/>
  <c r="EM116" i="2"/>
  <c r="EM55" i="2"/>
  <c r="EM86" i="2"/>
  <c r="EL56" i="2"/>
  <c r="CW61" i="2"/>
  <c r="CV62" i="2"/>
  <c r="AI133" i="2"/>
  <c r="AJ133" i="2"/>
  <c r="AI131" i="2"/>
  <c r="AJ131" i="2"/>
  <c r="AI142" i="2"/>
  <c r="AJ142" i="2"/>
  <c r="AI135" i="2"/>
  <c r="AJ135" i="2"/>
  <c r="AI132" i="2"/>
  <c r="AJ132" i="2"/>
  <c r="AI134" i="2"/>
  <c r="AJ134" i="2"/>
  <c r="AI137" i="2"/>
  <c r="AJ137" i="2"/>
  <c r="AI138" i="2"/>
  <c r="AJ138" i="2"/>
  <c r="AI136" i="2"/>
  <c r="AJ136" i="2"/>
  <c r="AJ140" i="2"/>
  <c r="AI139" i="2"/>
  <c r="AJ139" i="2"/>
  <c r="AI141" i="2"/>
  <c r="AJ141" i="2"/>
  <c r="AI143" i="2"/>
  <c r="AJ143" i="2"/>
  <c r="AJ130" i="2"/>
  <c r="AJ105" i="2"/>
  <c r="AI108" i="2"/>
  <c r="AJ108" i="2"/>
  <c r="AI104" i="2"/>
  <c r="AJ104" i="2"/>
  <c r="AI113" i="2"/>
  <c r="AJ113" i="2"/>
  <c r="AI106" i="2"/>
  <c r="AJ106" i="2"/>
  <c r="AI107" i="2"/>
  <c r="AJ107" i="2"/>
  <c r="AI103" i="2"/>
  <c r="AJ103" i="2"/>
  <c r="AI110" i="2"/>
  <c r="AJ110" i="2"/>
  <c r="AI112" i="2"/>
  <c r="AJ112" i="2"/>
  <c r="AI101" i="2"/>
  <c r="AJ101" i="2"/>
  <c r="AI109" i="2"/>
  <c r="AJ109" i="2"/>
  <c r="AI102" i="2"/>
  <c r="AJ102" i="2"/>
  <c r="AI111" i="2"/>
  <c r="AJ111" i="2"/>
  <c r="AI71" i="2"/>
  <c r="AI77" i="2"/>
  <c r="AJ77" i="2"/>
  <c r="AI74" i="2"/>
  <c r="AJ74" i="2"/>
  <c r="AI81" i="2"/>
  <c r="AJ81" i="2"/>
  <c r="AI73" i="2"/>
  <c r="AJ73" i="2"/>
  <c r="AI83" i="2"/>
  <c r="AJ83" i="2"/>
  <c r="AI82" i="2"/>
  <c r="AJ82" i="2"/>
  <c r="AI78" i="2"/>
  <c r="AJ78" i="2"/>
  <c r="AI79" i="2"/>
  <c r="AJ79" i="2"/>
  <c r="AI76" i="2"/>
  <c r="AJ76" i="2"/>
  <c r="AI72" i="2"/>
  <c r="AJ72" i="2"/>
  <c r="AI75" i="2"/>
  <c r="AJ75" i="2"/>
  <c r="AI80" i="2"/>
  <c r="AJ80" i="2"/>
  <c r="AJ70" i="2"/>
  <c r="AJ15" i="2"/>
  <c r="AJ39" i="2"/>
  <c r="AI21" i="2"/>
  <c r="AJ21" i="2"/>
  <c r="AJ42" i="2"/>
  <c r="AJ52" i="2"/>
  <c r="AJ43" i="2"/>
  <c r="AJ51" i="2"/>
  <c r="AJ45" i="2"/>
  <c r="AJ46" i="2"/>
  <c r="AJ44" i="2"/>
  <c r="AJ50" i="2"/>
  <c r="AJ49" i="2"/>
  <c r="AJ47" i="2"/>
  <c r="AJ40" i="2"/>
  <c r="AJ48" i="2"/>
  <c r="AJ17" i="2"/>
  <c r="AI17" i="2"/>
  <c r="AJ20" i="2"/>
  <c r="AI20" i="2"/>
  <c r="AJ24" i="2"/>
  <c r="AI24" i="2"/>
  <c r="AJ18" i="2"/>
  <c r="AI18" i="2"/>
  <c r="AJ16" i="2"/>
  <c r="AI16" i="2"/>
  <c r="AJ23" i="2"/>
  <c r="AI23" i="2"/>
  <c r="AJ26" i="2"/>
  <c r="AI26" i="2"/>
  <c r="AJ19" i="2"/>
  <c r="AI19" i="2"/>
  <c r="AJ27" i="2"/>
  <c r="AI27" i="2"/>
  <c r="AJ22" i="2"/>
  <c r="AI22" i="2"/>
  <c r="AJ25" i="2"/>
  <c r="AI25" i="2"/>
  <c r="G70" i="16"/>
  <c r="CW152" i="2"/>
  <c r="CV153" i="2"/>
  <c r="EL147" i="2"/>
  <c r="CW122" i="2"/>
  <c r="CV123" i="2"/>
  <c r="AK130" i="2"/>
  <c r="P70" i="16" s="1"/>
  <c r="EM145" i="2"/>
  <c r="EM146" i="2"/>
  <c r="CW93" i="2"/>
  <c r="CX92" i="2"/>
  <c r="EM87" i="2" l="1"/>
  <c r="EM117" i="2"/>
  <c r="EM56" i="2"/>
  <c r="M64" i="16"/>
  <c r="P64" i="16"/>
  <c r="J64" i="16"/>
  <c r="G64" i="16"/>
  <c r="E64" i="16"/>
  <c r="CX61" i="2"/>
  <c r="CW62" i="2"/>
  <c r="AO137" i="2"/>
  <c r="AO113" i="2"/>
  <c r="AO135" i="2"/>
  <c r="AO132" i="2"/>
  <c r="AO131" i="2"/>
  <c r="AO102" i="2"/>
  <c r="AO112" i="2"/>
  <c r="AO108" i="2"/>
  <c r="AO141" i="2"/>
  <c r="AO139" i="2"/>
  <c r="AO133" i="2"/>
  <c r="AO109" i="2"/>
  <c r="AO110" i="2"/>
  <c r="AO143" i="2"/>
  <c r="AO142" i="2"/>
  <c r="AO101" i="2"/>
  <c r="AO103" i="2"/>
  <c r="AO134" i="2"/>
  <c r="AO136" i="2"/>
  <c r="AO105" i="2"/>
  <c r="AO138" i="2"/>
  <c r="AO104" i="2"/>
  <c r="AO106" i="2"/>
  <c r="AO111" i="2"/>
  <c r="AO107" i="2"/>
  <c r="M43" i="16"/>
  <c r="AO14" i="2"/>
  <c r="EM147" i="2"/>
  <c r="CW123" i="2"/>
  <c r="CX122" i="2"/>
  <c r="CW153" i="2"/>
  <c r="CX152" i="2"/>
  <c r="CX93" i="2"/>
  <c r="CY92" i="2"/>
  <c r="E70" i="16"/>
  <c r="CY61" i="2" l="1"/>
  <c r="CX62" i="2"/>
  <c r="Q70" i="16"/>
  <c r="Q77" i="16" s="1"/>
  <c r="N70" i="16"/>
  <c r="N77" i="16" s="1"/>
  <c r="K70" i="16"/>
  <c r="H70" i="16"/>
  <c r="AQ149" i="2"/>
  <c r="AR148" i="2" a="1"/>
  <c r="AR148" i="2" s="1"/>
  <c r="CX123" i="2"/>
  <c r="CY122" i="2"/>
  <c r="CY152" i="2"/>
  <c r="CX153" i="2"/>
  <c r="CY93" i="2"/>
  <c r="CZ92" i="2"/>
  <c r="Q61" i="16"/>
  <c r="E43" i="16"/>
  <c r="CZ61" i="2" l="1"/>
  <c r="CY62" i="2"/>
  <c r="AQ150" i="2"/>
  <c r="Q78" i="16" s="1"/>
  <c r="CY153" i="2"/>
  <c r="CZ152" i="2"/>
  <c r="CY123" i="2"/>
  <c r="CZ122" i="2"/>
  <c r="CZ93" i="2"/>
  <c r="DA92" i="2"/>
  <c r="N43" i="16"/>
  <c r="N61" i="16"/>
  <c r="H61" i="16"/>
  <c r="K61" i="16"/>
  <c r="AO19" i="2"/>
  <c r="AO17" i="2"/>
  <c r="AO18" i="2"/>
  <c r="AO23" i="2"/>
  <c r="AO22" i="2"/>
  <c r="AO21" i="2"/>
  <c r="AO26" i="2"/>
  <c r="AO20" i="2"/>
  <c r="AO24" i="2"/>
  <c r="AO25" i="2"/>
  <c r="AO16" i="2"/>
  <c r="N60" i="16"/>
  <c r="AO27" i="2"/>
  <c r="DA61" i="2" l="1"/>
  <c r="CZ62" i="2"/>
  <c r="CZ123" i="2"/>
  <c r="DA122" i="2"/>
  <c r="CZ153" i="2"/>
  <c r="DA152" i="2"/>
  <c r="DB92" i="2"/>
  <c r="DA93" i="2"/>
  <c r="N64" i="16"/>
  <c r="Q64" i="16"/>
  <c r="Q60" i="16"/>
  <c r="K60" i="16"/>
  <c r="H60" i="16"/>
  <c r="DB61" i="2" l="1"/>
  <c r="DA62" i="2"/>
  <c r="DA153" i="2"/>
  <c r="DB152" i="2"/>
  <c r="DA123" i="2"/>
  <c r="DB122" i="2"/>
  <c r="DC92" i="2"/>
  <c r="DB93" i="2"/>
  <c r="H62" i="16"/>
  <c r="K62" i="16"/>
  <c r="N62" i="16"/>
  <c r="DC61" i="2" l="1"/>
  <c r="DB62" i="2"/>
  <c r="DC122" i="2"/>
  <c r="DB123" i="2"/>
  <c r="DB153" i="2"/>
  <c r="DC152" i="2"/>
  <c r="DD92" i="2"/>
  <c r="DC93" i="2"/>
  <c r="DC62" i="2" l="1"/>
  <c r="DD61" i="2"/>
  <c r="DC153" i="2"/>
  <c r="DD152" i="2"/>
  <c r="DC123" i="2"/>
  <c r="DD122" i="2"/>
  <c r="DD93" i="2"/>
  <c r="DE92" i="2"/>
  <c r="DE61" i="2" l="1"/>
  <c r="DD62" i="2"/>
  <c r="DE122" i="2"/>
  <c r="DD123" i="2"/>
  <c r="DE152" i="2"/>
  <c r="DD153" i="2"/>
  <c r="DE93" i="2"/>
  <c r="DF92" i="2"/>
  <c r="DF61" i="2" l="1"/>
  <c r="DE62" i="2"/>
  <c r="DE153" i="2"/>
  <c r="DF152" i="2"/>
  <c r="DF122" i="2"/>
  <c r="DE123" i="2"/>
  <c r="DG92" i="2"/>
  <c r="DF93" i="2"/>
  <c r="DG61" i="2" l="1"/>
  <c r="DF62" i="2"/>
  <c r="DF123" i="2"/>
  <c r="DG122" i="2"/>
  <c r="DF153" i="2"/>
  <c r="DG152" i="2"/>
  <c r="DG93" i="2"/>
  <c r="DH92" i="2"/>
  <c r="DG62" i="2" l="1"/>
  <c r="DH61" i="2"/>
  <c r="DG153" i="2"/>
  <c r="DH152" i="2"/>
  <c r="DH122" i="2"/>
  <c r="DG123" i="2"/>
  <c r="DH93" i="2"/>
  <c r="DI92" i="2"/>
  <c r="DI61" i="2" l="1"/>
  <c r="DH62" i="2"/>
  <c r="DH123" i="2"/>
  <c r="DI122" i="2"/>
  <c r="DH153" i="2"/>
  <c r="DI152" i="2"/>
  <c r="DJ92" i="2"/>
  <c r="DI93" i="2"/>
  <c r="DI62" i="2" l="1"/>
  <c r="DJ61" i="2"/>
  <c r="DI153" i="2"/>
  <c r="DJ152" i="2"/>
  <c r="DI123" i="2"/>
  <c r="DJ122" i="2"/>
  <c r="DK92" i="2"/>
  <c r="DJ93" i="2"/>
  <c r="DK61" i="2" l="1"/>
  <c r="DJ62" i="2"/>
  <c r="DK122" i="2"/>
  <c r="DJ123" i="2"/>
  <c r="DK152" i="2"/>
  <c r="DJ153" i="2"/>
  <c r="DL92" i="2"/>
  <c r="DK93" i="2"/>
  <c r="DK62" i="2" l="1"/>
  <c r="DL61" i="2"/>
  <c r="DL122" i="2"/>
  <c r="DK123" i="2"/>
  <c r="DL152" i="2"/>
  <c r="DK153" i="2"/>
  <c r="DM92" i="2"/>
  <c r="DL93" i="2"/>
  <c r="DM61" i="2" l="1"/>
  <c r="DL62" i="2"/>
  <c r="DM152" i="2"/>
  <c r="DL153" i="2"/>
  <c r="DM122" i="2"/>
  <c r="DL123" i="2"/>
  <c r="DN92" i="2"/>
  <c r="DM93" i="2"/>
  <c r="DM62" i="2" l="1"/>
  <c r="DN61" i="2"/>
  <c r="DN122" i="2"/>
  <c r="DM123" i="2"/>
  <c r="DN152" i="2"/>
  <c r="DM153" i="2"/>
  <c r="DN93" i="2"/>
  <c r="DO92" i="2"/>
  <c r="DO61" i="2" l="1"/>
  <c r="DN62" i="2"/>
  <c r="DO152" i="2"/>
  <c r="DN153" i="2"/>
  <c r="DO122" i="2"/>
  <c r="DN123" i="2"/>
  <c r="DP92" i="2"/>
  <c r="DO93" i="2"/>
  <c r="DO62" i="2" l="1"/>
  <c r="DP61" i="2"/>
  <c r="DO123" i="2"/>
  <c r="DP122" i="2"/>
  <c r="DO153" i="2"/>
  <c r="DP152" i="2"/>
  <c r="DP93" i="2"/>
  <c r="DQ92" i="2"/>
  <c r="DQ61" i="2" l="1"/>
  <c r="DP62" i="2"/>
  <c r="DP153" i="2"/>
  <c r="DQ152" i="2"/>
  <c r="DP123" i="2"/>
  <c r="DQ122" i="2"/>
  <c r="DQ93" i="2"/>
  <c r="DR92" i="2"/>
  <c r="DQ62" i="2" l="1"/>
  <c r="DR61" i="2"/>
  <c r="DQ123" i="2"/>
  <c r="DR122" i="2"/>
  <c r="DR152" i="2"/>
  <c r="DQ153" i="2"/>
  <c r="DS92" i="2"/>
  <c r="DR93" i="2"/>
  <c r="DR62" i="2" l="1"/>
  <c r="DS61" i="2"/>
  <c r="DR153" i="2"/>
  <c r="DS152" i="2"/>
  <c r="DS122" i="2"/>
  <c r="DR123" i="2"/>
  <c r="DT92" i="2"/>
  <c r="DS93" i="2"/>
  <c r="DS62" i="2" l="1"/>
  <c r="DT61" i="2"/>
  <c r="DT122" i="2"/>
  <c r="DS123" i="2"/>
  <c r="DT152" i="2"/>
  <c r="DS153" i="2"/>
  <c r="DT93" i="2"/>
  <c r="DU92" i="2"/>
  <c r="DT62" i="2" l="1"/>
  <c r="DU61" i="2"/>
  <c r="DU152" i="2"/>
  <c r="DT153" i="2"/>
  <c r="DT123" i="2"/>
  <c r="DU122" i="2"/>
  <c r="DU93" i="2"/>
  <c r="DV92" i="2"/>
  <c r="DV61" i="2" l="1"/>
  <c r="DU62" i="2"/>
  <c r="DU123" i="2"/>
  <c r="DV122" i="2"/>
  <c r="DV152" i="2"/>
  <c r="DU153" i="2"/>
  <c r="DV93" i="2"/>
  <c r="DW92" i="2"/>
  <c r="DV62" i="2" l="1"/>
  <c r="DW61" i="2"/>
  <c r="DV153" i="2"/>
  <c r="DW152" i="2"/>
  <c r="DV123" i="2"/>
  <c r="DW122" i="2"/>
  <c r="DW93" i="2"/>
  <c r="DX92" i="2"/>
  <c r="DX61" i="2" l="1"/>
  <c r="DW62" i="2"/>
  <c r="DW123" i="2"/>
  <c r="DX122" i="2"/>
  <c r="DW153" i="2"/>
  <c r="DX152" i="2"/>
  <c r="DY92" i="2"/>
  <c r="DX93" i="2"/>
  <c r="DX62" i="2" l="1"/>
  <c r="DY61" i="2"/>
  <c r="DX153" i="2"/>
  <c r="DY152" i="2"/>
  <c r="DY122" i="2"/>
  <c r="DX123" i="2"/>
  <c r="DY93" i="2"/>
  <c r="DZ92" i="2"/>
  <c r="DZ61" i="2" l="1"/>
  <c r="DY62" i="2"/>
  <c r="DY123" i="2"/>
  <c r="DZ122" i="2"/>
  <c r="DY153" i="2"/>
  <c r="DZ152" i="2"/>
  <c r="DZ93" i="2"/>
  <c r="EA92" i="2"/>
  <c r="DZ62" i="2" l="1"/>
  <c r="EA61" i="2"/>
  <c r="EA152" i="2"/>
  <c r="DZ153" i="2"/>
  <c r="EA122" i="2"/>
  <c r="DZ123" i="2"/>
  <c r="EB92" i="2"/>
  <c r="EA93" i="2"/>
  <c r="EB61" i="2" l="1"/>
  <c r="EA62" i="2"/>
  <c r="EB122" i="2"/>
  <c r="EA123" i="2"/>
  <c r="EA153" i="2"/>
  <c r="EB152" i="2"/>
  <c r="EC92" i="2"/>
  <c r="EB93" i="2"/>
  <c r="EB62" i="2" l="1"/>
  <c r="EC61" i="2"/>
  <c r="EC152" i="2"/>
  <c r="EB153" i="2"/>
  <c r="EC122" i="2"/>
  <c r="EB123" i="2"/>
  <c r="EC93" i="2"/>
  <c r="ED92" i="2"/>
  <c r="ED61" i="2" l="1"/>
  <c r="EC62" i="2"/>
  <c r="EC123" i="2"/>
  <c r="ED122" i="2"/>
  <c r="EC153" i="2"/>
  <c r="ED152" i="2"/>
  <c r="ED93" i="2"/>
  <c r="EE92" i="2"/>
  <c r="ED62" i="2" l="1"/>
  <c r="EE61" i="2"/>
  <c r="EE152" i="2"/>
  <c r="ED153" i="2"/>
  <c r="ED123" i="2"/>
  <c r="EE122" i="2"/>
  <c r="EF92" i="2"/>
  <c r="EE93" i="2"/>
  <c r="EF61" i="2" l="1"/>
  <c r="EE62" i="2"/>
  <c r="EE123" i="2"/>
  <c r="EF122" i="2"/>
  <c r="EE153" i="2"/>
  <c r="EF152" i="2"/>
  <c r="EF93" i="2"/>
  <c r="EG92" i="2"/>
  <c r="EF62" i="2" l="1"/>
  <c r="EG61" i="2"/>
  <c r="EG152" i="2"/>
  <c r="EF153" i="2"/>
  <c r="EF123" i="2"/>
  <c r="EG122" i="2"/>
  <c r="EH92" i="2"/>
  <c r="EG93" i="2"/>
  <c r="EH61" i="2" l="1"/>
  <c r="EG62" i="2"/>
  <c r="EG123" i="2"/>
  <c r="EH122" i="2"/>
  <c r="EH152" i="2"/>
  <c r="EG153" i="2"/>
  <c r="EI92" i="2"/>
  <c r="EH93" i="2"/>
  <c r="EH62" i="2" l="1"/>
  <c r="EI61" i="2"/>
  <c r="EH153" i="2"/>
  <c r="EI152" i="2"/>
  <c r="EI122" i="2"/>
  <c r="EH123" i="2"/>
  <c r="EJ92" i="2"/>
  <c r="EI93" i="2"/>
  <c r="EJ61" i="2" l="1"/>
  <c r="EI62" i="2"/>
  <c r="EJ122" i="2"/>
  <c r="EI123" i="2"/>
  <c r="EJ152" i="2"/>
  <c r="EI153" i="2"/>
  <c r="EJ93" i="2"/>
  <c r="EK92" i="2"/>
  <c r="EJ62" i="2" l="1"/>
  <c r="EK61" i="2"/>
  <c r="EJ153" i="2"/>
  <c r="EK152" i="2"/>
  <c r="EK122" i="2"/>
  <c r="EJ123" i="2"/>
  <c r="EK93" i="2"/>
  <c r="EL92" i="2"/>
  <c r="EL61" i="2" l="1"/>
  <c r="EK62" i="2"/>
  <c r="AR32" i="2"/>
  <c r="E32" i="16" s="1"/>
  <c r="AI15" i="2"/>
  <c r="E63" i="16" s="1"/>
  <c r="EK123" i="2"/>
  <c r="EL122" i="2"/>
  <c r="EK153" i="2"/>
  <c r="EL152" i="2"/>
  <c r="EM92" i="2"/>
  <c r="EL93" i="2"/>
  <c r="AN39" i="2"/>
  <c r="EL62" i="2" l="1"/>
  <c r="EM61" i="2"/>
  <c r="AA70" i="2"/>
  <c r="AB70" i="2"/>
  <c r="E34" i="16"/>
  <c r="E42" i="16"/>
  <c r="V30" i="2"/>
  <c r="AO15" i="2"/>
  <c r="H69" i="16"/>
  <c r="EM152" i="2"/>
  <c r="AB140" i="2" s="1"/>
  <c r="EL153" i="2"/>
  <c r="EM122" i="2"/>
  <c r="AB100" i="2" s="1"/>
  <c r="EL123" i="2"/>
  <c r="EM93" i="2"/>
  <c r="AM39" i="2"/>
  <c r="AN45" i="2"/>
  <c r="AO45" i="2" s="1"/>
  <c r="AN50" i="2"/>
  <c r="AN43" i="2"/>
  <c r="AN44" i="2"/>
  <c r="AN41" i="2"/>
  <c r="AN42" i="2"/>
  <c r="AN48" i="2"/>
  <c r="AO48" i="2" s="1"/>
  <c r="AN52" i="2"/>
  <c r="AN49" i="2"/>
  <c r="AN46" i="2"/>
  <c r="AN47" i="2"/>
  <c r="AN51" i="2"/>
  <c r="AN40" i="2"/>
  <c r="J70" i="2" l="1"/>
  <c r="J85" i="2" s="1"/>
  <c r="AJ87" i="2" s="1"/>
  <c r="AL70" i="2"/>
  <c r="G67" i="16"/>
  <c r="H67" i="16" s="1"/>
  <c r="AR155" i="2"/>
  <c r="P32" i="16" s="1"/>
  <c r="AI140" i="2"/>
  <c r="AO140" i="2" s="1"/>
  <c r="EM62" i="2"/>
  <c r="AA41" i="2"/>
  <c r="AA39" i="2"/>
  <c r="AB41" i="2"/>
  <c r="AI41" i="2" s="1"/>
  <c r="AR95" i="2"/>
  <c r="J32" i="16" s="1"/>
  <c r="K32" i="16" s="1"/>
  <c r="AI70" i="2"/>
  <c r="AR125" i="2"/>
  <c r="M32" i="16" s="1"/>
  <c r="AI100" i="2"/>
  <c r="E44" i="16"/>
  <c r="E65" i="16"/>
  <c r="EM153" i="2"/>
  <c r="EM123" i="2"/>
  <c r="AO43" i="2"/>
  <c r="AO44" i="2"/>
  <c r="AO40" i="2"/>
  <c r="AO50" i="2"/>
  <c r="AO46" i="2"/>
  <c r="AO42" i="2"/>
  <c r="AO47" i="2"/>
  <c r="AO51" i="2"/>
  <c r="AO49" i="2"/>
  <c r="AO52" i="2"/>
  <c r="K54" i="2"/>
  <c r="G43" i="16"/>
  <c r="H43" i="16" s="1"/>
  <c r="G48" i="16"/>
  <c r="AH56" i="2"/>
  <c r="J23" i="16" l="1"/>
  <c r="K23" i="16" s="1"/>
  <c r="W88" i="2"/>
  <c r="J66" i="16"/>
  <c r="K66" i="16" s="1"/>
  <c r="J47" i="16"/>
  <c r="K47" i="16" s="1"/>
  <c r="J39" i="2"/>
  <c r="AL39" i="2"/>
  <c r="J41" i="2"/>
  <c r="AL41" i="2"/>
  <c r="AO41" i="2" s="1"/>
  <c r="P34" i="16"/>
  <c r="Q34" i="16" s="1"/>
  <c r="Q32" i="16"/>
  <c r="AR64" i="2"/>
  <c r="G32" i="16" s="1"/>
  <c r="H32" i="16" s="1"/>
  <c r="AI39" i="2"/>
  <c r="G63" i="16" s="1"/>
  <c r="J63" i="16"/>
  <c r="K63" i="16" s="1"/>
  <c r="J42" i="16"/>
  <c r="K42" i="16" s="1"/>
  <c r="M63" i="16"/>
  <c r="AO100" i="2"/>
  <c r="V116" i="2"/>
  <c r="M42" i="16"/>
  <c r="M34" i="16"/>
  <c r="N34" i="16" s="1"/>
  <c r="N32" i="16"/>
  <c r="E55" i="16"/>
  <c r="E46" i="16"/>
  <c r="E72" i="16"/>
  <c r="AI130" i="2"/>
  <c r="AH57" i="2"/>
  <c r="H48" i="16"/>
  <c r="W58" i="2"/>
  <c r="G24" i="16"/>
  <c r="H64" i="16"/>
  <c r="J54" i="2" l="1"/>
  <c r="G45" i="16" s="1"/>
  <c r="H45" i="16" s="1"/>
  <c r="G66" i="16"/>
  <c r="G47" i="16"/>
  <c r="G42" i="16"/>
  <c r="AO39" i="2"/>
  <c r="V55" i="2"/>
  <c r="M44" i="16"/>
  <c r="N42" i="16"/>
  <c r="M65" i="16"/>
  <c r="N63" i="16"/>
  <c r="E73" i="16"/>
  <c r="E74" i="16"/>
  <c r="E57" i="16"/>
  <c r="P42" i="16"/>
  <c r="Q42" i="16" s="1"/>
  <c r="P63" i="16"/>
  <c r="P43" i="16"/>
  <c r="V146" i="2"/>
  <c r="AO130" i="2"/>
  <c r="H24" i="16"/>
  <c r="G33" i="16"/>
  <c r="H33" i="16" s="1"/>
  <c r="G68" i="16" l="1"/>
  <c r="H68" i="16" s="1"/>
  <c r="G23" i="16"/>
  <c r="H23" i="16" s="1"/>
  <c r="W57" i="2"/>
  <c r="AJ56" i="2"/>
  <c r="H47" i="16"/>
  <c r="G49" i="16"/>
  <c r="H66" i="16"/>
  <c r="H42" i="16"/>
  <c r="G44" i="16"/>
  <c r="G65" i="16"/>
  <c r="H63" i="16"/>
  <c r="M72" i="16"/>
  <c r="N65" i="16"/>
  <c r="M55" i="16"/>
  <c r="N55" i="16" s="1"/>
  <c r="M46" i="16"/>
  <c r="N44" i="16"/>
  <c r="P65" i="16"/>
  <c r="Q63" i="16"/>
  <c r="P44" i="16"/>
  <c r="Q43" i="16"/>
  <c r="G34" i="16"/>
  <c r="H34" i="16" s="1"/>
  <c r="G50" i="16" l="1"/>
  <c r="H50" i="16" s="1"/>
  <c r="BN54" i="2"/>
  <c r="BN56" i="2" s="1"/>
  <c r="BK54" i="2"/>
  <c r="BK56" i="2" s="1"/>
  <c r="BM54" i="2"/>
  <c r="BM56" i="2" s="1"/>
  <c r="BL54" i="2"/>
  <c r="BL56" i="2" s="1"/>
  <c r="BO54" i="2"/>
  <c r="BO56" i="2" s="1"/>
  <c r="G72" i="16"/>
  <c r="H72" i="16" s="1"/>
  <c r="H76" i="16" s="1"/>
  <c r="V56" i="2"/>
  <c r="AY54" i="2"/>
  <c r="AY56" i="2" s="1"/>
  <c r="G25" i="16"/>
  <c r="G26" i="16" s="1"/>
  <c r="H26" i="16" s="1"/>
  <c r="BA54" i="2"/>
  <c r="BA56" i="2" s="1"/>
  <c r="BE54" i="2"/>
  <c r="BE56" i="2" s="1"/>
  <c r="BF54" i="2"/>
  <c r="BF56" i="2" s="1"/>
  <c r="AQ54" i="2"/>
  <c r="AQ56" i="2" s="1"/>
  <c r="AR54" i="2"/>
  <c r="AR56" i="2" s="1"/>
  <c r="AS54" i="2"/>
  <c r="AS56" i="2" s="1"/>
  <c r="BJ54" i="2"/>
  <c r="BJ56" i="2" s="1"/>
  <c r="AZ54" i="2"/>
  <c r="AZ56" i="2" s="1"/>
  <c r="BB54" i="2"/>
  <c r="BB56" i="2" s="1"/>
  <c r="AT54" i="2"/>
  <c r="AT56" i="2" s="1"/>
  <c r="BG54" i="2"/>
  <c r="BG56" i="2" s="1"/>
  <c r="AX54" i="2"/>
  <c r="AX56" i="2" s="1"/>
  <c r="AU54" i="2"/>
  <c r="AU56" i="2" s="1"/>
  <c r="AV54" i="2"/>
  <c r="AV56" i="2" s="1"/>
  <c r="BC54" i="2"/>
  <c r="BC56" i="2" s="1"/>
  <c r="AW54" i="2"/>
  <c r="AW56" i="2" s="1"/>
  <c r="BH54" i="2"/>
  <c r="BH56" i="2" s="1"/>
  <c r="BD54" i="2"/>
  <c r="BD56" i="2" s="1"/>
  <c r="BI54" i="2"/>
  <c r="BI56" i="2" s="1"/>
  <c r="G51" i="16"/>
  <c r="H51" i="16" s="1"/>
  <c r="H49" i="16"/>
  <c r="H65" i="16"/>
  <c r="G55" i="16"/>
  <c r="H55" i="16" s="1"/>
  <c r="H44" i="16"/>
  <c r="G46" i="16"/>
  <c r="M57" i="16"/>
  <c r="N57" i="16" s="1"/>
  <c r="N46" i="16"/>
  <c r="M74" i="16"/>
  <c r="N74" i="16" s="1"/>
  <c r="M73" i="16"/>
  <c r="N73" i="16" s="1"/>
  <c r="N72" i="16"/>
  <c r="N76" i="16" s="1"/>
  <c r="P72" i="16"/>
  <c r="Q65" i="16"/>
  <c r="P55" i="16"/>
  <c r="Q55" i="16" s="1"/>
  <c r="P46" i="16"/>
  <c r="Q44" i="16"/>
  <c r="AQ57" i="2" l="1"/>
  <c r="G56" i="16"/>
  <c r="H56" i="16" s="1"/>
  <c r="H77" i="16" s="1"/>
  <c r="H25" i="16"/>
  <c r="G74" i="16"/>
  <c r="H74" i="16" s="1"/>
  <c r="G73" i="16"/>
  <c r="H73" i="16" s="1"/>
  <c r="AR57" i="2" a="1"/>
  <c r="AR57" i="2" s="1"/>
  <c r="AQ58" i="2"/>
  <c r="H46" i="16"/>
  <c r="G57" i="16"/>
  <c r="H57" i="16" s="1"/>
  <c r="P74" i="16"/>
  <c r="Q74" i="16" s="1"/>
  <c r="P73" i="16"/>
  <c r="Q73" i="16" s="1"/>
  <c r="Q72" i="16"/>
  <c r="Q76" i="16" s="1"/>
  <c r="P57" i="16"/>
  <c r="Q57" i="16" s="1"/>
  <c r="Q46" i="16"/>
  <c r="J43" i="16"/>
  <c r="AN70" i="2"/>
  <c r="K85" i="2"/>
  <c r="AN72" i="2"/>
  <c r="AO72" i="2" s="1"/>
  <c r="AN76" i="2"/>
  <c r="AO76" i="2" s="1"/>
  <c r="AN80" i="2"/>
  <c r="AO80" i="2" s="1"/>
  <c r="AN73" i="2"/>
  <c r="AO73" i="2" s="1"/>
  <c r="AN77" i="2"/>
  <c r="AO77" i="2" s="1"/>
  <c r="AN81" i="2"/>
  <c r="AO81" i="2" s="1"/>
  <c r="AN74" i="2"/>
  <c r="AO74" i="2" s="1"/>
  <c r="AN78" i="2"/>
  <c r="AO78" i="2" s="1"/>
  <c r="AN82" i="2"/>
  <c r="AO82" i="2" s="1"/>
  <c r="AN71" i="2"/>
  <c r="AO71" i="2" s="1"/>
  <c r="AN75" i="2"/>
  <c r="AO75" i="2" s="1"/>
  <c r="AN79" i="2"/>
  <c r="AO79" i="2" s="1"/>
  <c r="AN83" i="2"/>
  <c r="AO83" i="2" s="1"/>
  <c r="AQ59" i="2" l="1"/>
  <c r="H78" i="16" s="1"/>
  <c r="J67" i="16"/>
  <c r="J68" i="16" s="1"/>
  <c r="AO70" i="2"/>
  <c r="J48" i="16"/>
  <c r="K48" i="16" s="1"/>
  <c r="W89" i="2"/>
  <c r="J24" i="16"/>
  <c r="J45" i="16"/>
  <c r="K45" i="16" s="1"/>
  <c r="AH88" i="2"/>
  <c r="V86" i="2"/>
  <c r="K43" i="16"/>
  <c r="J44" i="16"/>
  <c r="BN85" i="2" l="1"/>
  <c r="BN87" i="2" s="1"/>
  <c r="BO85" i="2"/>
  <c r="BO87" i="2" s="1"/>
  <c r="BK85" i="2"/>
  <c r="BK87" i="2" s="1"/>
  <c r="BM85" i="2"/>
  <c r="BM87" i="2" s="1"/>
  <c r="BL85" i="2"/>
  <c r="BL87" i="2" s="1"/>
  <c r="J65" i="16"/>
  <c r="J72" i="16" s="1"/>
  <c r="J49" i="16"/>
  <c r="K49" i="16" s="1"/>
  <c r="K64" i="16"/>
  <c r="K67" i="16"/>
  <c r="K44" i="16"/>
  <c r="J46" i="16"/>
  <c r="K46" i="16" s="1"/>
  <c r="J33" i="16"/>
  <c r="K24" i="16"/>
  <c r="J25" i="16"/>
  <c r="V87" i="2"/>
  <c r="J50" i="16"/>
  <c r="K68" i="16"/>
  <c r="BA85" i="2"/>
  <c r="BA87" i="2" s="1"/>
  <c r="BC85" i="2"/>
  <c r="BC87" i="2" s="1"/>
  <c r="AR85" i="2"/>
  <c r="AR87" i="2" s="1"/>
  <c r="BD85" i="2"/>
  <c r="BD87" i="2" s="1"/>
  <c r="BJ85" i="2"/>
  <c r="BJ87" i="2" s="1"/>
  <c r="AW85" i="2"/>
  <c r="AW87" i="2" s="1"/>
  <c r="AV85" i="2"/>
  <c r="AV87" i="2" s="1"/>
  <c r="AQ85" i="2"/>
  <c r="AQ87" i="2" s="1"/>
  <c r="AU85" i="2"/>
  <c r="AU87" i="2" s="1"/>
  <c r="AX85" i="2"/>
  <c r="AX87" i="2" s="1"/>
  <c r="AZ85" i="2"/>
  <c r="AZ87" i="2" s="1"/>
  <c r="AS85" i="2"/>
  <c r="AS87" i="2" s="1"/>
  <c r="BI85" i="2"/>
  <c r="BI87" i="2" s="1"/>
  <c r="BE85" i="2"/>
  <c r="BE87" i="2" s="1"/>
  <c r="BF85" i="2"/>
  <c r="BF87" i="2" s="1"/>
  <c r="AT85" i="2"/>
  <c r="AT87" i="2" s="1"/>
  <c r="BG85" i="2"/>
  <c r="BG87" i="2" s="1"/>
  <c r="AY85" i="2"/>
  <c r="AY87" i="2" s="1"/>
  <c r="BB85" i="2"/>
  <c r="BB87" i="2" s="1"/>
  <c r="BH85" i="2"/>
  <c r="BH87" i="2" s="1"/>
  <c r="J51" i="16" l="1"/>
  <c r="K51" i="16" s="1"/>
  <c r="J55" i="16"/>
  <c r="K55" i="16" s="1"/>
  <c r="J34" i="16"/>
  <c r="K34" i="16" s="1"/>
  <c r="K33" i="16"/>
  <c r="AQ88" i="2"/>
  <c r="AR88" i="2" a="1"/>
  <c r="AR88" i="2" s="1"/>
  <c r="AQ89" i="2"/>
  <c r="K65" i="16"/>
  <c r="J56" i="16"/>
  <c r="K56" i="16" s="1"/>
  <c r="K77" i="16" s="1"/>
  <c r="K50" i="16"/>
  <c r="J26" i="16"/>
  <c r="K26" i="16" s="1"/>
  <c r="K25" i="16"/>
  <c r="J57" i="16" l="1"/>
  <c r="K57" i="16" s="1"/>
  <c r="AQ90" i="2"/>
  <c r="J73" i="16"/>
  <c r="K73" i="16" s="1"/>
  <c r="K72" i="16"/>
  <c r="K76" i="16" s="1"/>
  <c r="J74" i="16"/>
  <c r="K74" i="16" s="1"/>
  <c r="K78"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Onysko</author>
    <author>Eric Chisholm</author>
    <author>Leslie Yu</author>
    <author>Kristen Jaczko</author>
  </authors>
  <commentList>
    <comment ref="D16" authorId="0" shapeId="0" xr:uid="{30CC8114-45C8-459B-84CD-EE399477F897}">
      <text>
        <r>
          <rPr>
            <b/>
            <sz val="14"/>
            <color indexed="81"/>
            <rFont val="Arial"/>
            <family val="2"/>
          </rPr>
          <t>CAGBC:</t>
        </r>
        <r>
          <rPr>
            <sz val="14"/>
            <color indexed="81"/>
            <rFont val="Arial"/>
            <family val="2"/>
          </rPr>
          <t xml:space="preserve">
Selecting your province will auto-populate the carbon intensity of electricity. </t>
        </r>
      </text>
    </comment>
    <comment ref="I16" authorId="1" shapeId="0" xr:uid="{8B732523-D4F3-4878-86F5-772B0A51308A}">
      <text>
        <r>
          <rPr>
            <b/>
            <sz val="14"/>
            <color indexed="81"/>
            <rFont val="Arial"/>
            <family val="2"/>
          </rPr>
          <t xml:space="preserve">CAGBC:
</t>
        </r>
        <r>
          <rPr>
            <sz val="14"/>
            <color indexed="81"/>
            <rFont val="Arial"/>
            <family val="2"/>
          </rPr>
          <t>ZCB Design: for new construction and major renovations/retrofits
ZCB Performance: for existing buildings</t>
        </r>
      </text>
    </comment>
    <comment ref="K16" authorId="0" shapeId="0" xr:uid="{B715ABC0-37D1-429C-B324-6EFFDBE2E5D3}">
      <text>
        <r>
          <rPr>
            <b/>
            <sz val="14"/>
            <color indexed="81"/>
            <rFont val="Arial"/>
            <family val="2"/>
          </rPr>
          <t>CAGBC:</t>
        </r>
        <r>
          <rPr>
            <sz val="14"/>
            <color indexed="81"/>
            <rFont val="Arial"/>
            <family val="2"/>
          </rPr>
          <t xml:space="preserve">
Used to calculate energy use intensity and other reported values.</t>
        </r>
      </text>
    </comment>
    <comment ref="N16" authorId="0" shapeId="0" xr:uid="{3F6A0D7F-2EF1-45BB-B8DD-6A7E25173349}">
      <text>
        <r>
          <rPr>
            <b/>
            <sz val="14"/>
            <color indexed="81"/>
            <rFont val="Arial"/>
            <family val="2"/>
          </rPr>
          <t>CAGBC:</t>
        </r>
        <r>
          <rPr>
            <sz val="14"/>
            <color indexed="81"/>
            <rFont val="Arial"/>
            <family val="2"/>
          </rPr>
          <t xml:space="preserve">
Select the method that will be used to offset emissions from electrical consumption.
Non-electrical consumption emissions are always offset using Carbon Offsets</t>
        </r>
      </text>
    </comment>
    <comment ref="F20" authorId="0" shapeId="0" xr:uid="{63707DF5-9068-4F66-82AB-E24DDAEF76A9}">
      <text>
        <r>
          <rPr>
            <b/>
            <sz val="14"/>
            <color indexed="81"/>
            <rFont val="Arial"/>
            <family val="2"/>
          </rPr>
          <t>CAGBC:</t>
        </r>
        <r>
          <rPr>
            <sz val="14"/>
            <color indexed="81"/>
            <rFont val="Arial"/>
            <family val="2"/>
          </rPr>
          <t xml:space="preserve">
Zero Carbon Building Standard requires a 20 year timeline. The user may modify this for interim scenarios if desired.</t>
        </r>
      </text>
    </comment>
    <comment ref="K20" authorId="0" shapeId="0" xr:uid="{5CA15BAD-CAC0-4169-BA0E-36B3D46A92C6}">
      <text>
        <r>
          <rPr>
            <b/>
            <sz val="14"/>
            <color indexed="81"/>
            <rFont val="Arial"/>
            <family val="2"/>
          </rPr>
          <t>CAGBC:</t>
        </r>
        <r>
          <rPr>
            <sz val="14"/>
            <color indexed="81"/>
            <rFont val="Arial"/>
            <family val="2"/>
          </rPr>
          <t xml:space="preserve">
The present-day price on pollution applied in addition to utility rates (2023).</t>
        </r>
      </text>
    </comment>
    <comment ref="F22" authorId="0" shapeId="0" xr:uid="{9662035A-8B85-40E3-9AA0-F75BC114C29B}">
      <text>
        <r>
          <rPr>
            <b/>
            <sz val="14"/>
            <color indexed="81"/>
            <rFont val="Arial"/>
            <family val="2"/>
          </rPr>
          <t>CAGBC:</t>
        </r>
        <r>
          <rPr>
            <sz val="14"/>
            <color indexed="81"/>
            <rFont val="Arial"/>
            <family val="2"/>
          </rPr>
          <t xml:space="preserve">
Zero Carbon Building Standard requires a 3% discount rate. The user may modify this for interim scenarios if desired.</t>
        </r>
      </text>
    </comment>
    <comment ref="K22" authorId="0" shapeId="0" xr:uid="{4471DD62-0E28-4BC0-92B3-24CB16A27AF1}">
      <text>
        <r>
          <rPr>
            <b/>
            <sz val="14"/>
            <color indexed="81"/>
            <rFont val="Arial"/>
            <family val="2"/>
          </rPr>
          <t>CAGBC:</t>
        </r>
        <r>
          <rPr>
            <sz val="14"/>
            <color indexed="81"/>
            <rFont val="Arial"/>
            <family val="2"/>
          </rPr>
          <t xml:space="preserve">
The rate of pollution price increase.
Eg: for a 3% annual increase, enter "3", and select "%" for escalation units.
NOTE: The inflation rate is not applied in addition to this.</t>
        </r>
      </text>
    </comment>
    <comment ref="L22" authorId="0" shapeId="0" xr:uid="{A6226F99-D109-4211-94EE-3F874AF19330}">
      <text>
        <r>
          <rPr>
            <b/>
            <sz val="14"/>
            <color indexed="81"/>
            <rFont val="Arial"/>
            <family val="2"/>
          </rPr>
          <t>CAGBC:</t>
        </r>
        <r>
          <rPr>
            <sz val="14"/>
            <color indexed="81"/>
            <rFont val="Arial"/>
            <family val="2"/>
          </rPr>
          <t xml:space="preserve">
The pollution price units of escalation.
Eg: for a 3% annual increase, enter "3", and select "%" for escalation units.</t>
        </r>
      </text>
    </comment>
    <comment ref="F24" authorId="0" shapeId="0" xr:uid="{19A4494C-CB7C-43DC-BA54-868B2105B69E}">
      <text>
        <r>
          <rPr>
            <b/>
            <sz val="14"/>
            <color indexed="81"/>
            <rFont val="Arial"/>
            <family val="2"/>
          </rPr>
          <t>CAGBC:</t>
        </r>
        <r>
          <rPr>
            <sz val="14"/>
            <color indexed="81"/>
            <rFont val="Arial"/>
            <family val="2"/>
          </rPr>
          <t xml:space="preserve">
Inflation is applied to future annual O&amp;M, capital, and incentive costs only.</t>
        </r>
      </text>
    </comment>
    <comment ref="K24" authorId="0" shapeId="0" xr:uid="{52E96E1D-A456-4082-8F09-6236EB0937DA}">
      <text>
        <r>
          <rPr>
            <b/>
            <sz val="14"/>
            <color indexed="81"/>
            <rFont val="Arial"/>
            <family val="2"/>
          </rPr>
          <t>CAGBC:</t>
        </r>
        <r>
          <rPr>
            <sz val="14"/>
            <color indexed="81"/>
            <rFont val="Arial"/>
            <family val="2"/>
          </rPr>
          <t xml:space="preserve">
The maximum future pollution price cap. Enter "NA" to assign no maximum price.</t>
        </r>
      </text>
    </comment>
    <comment ref="K26" authorId="2" shapeId="0" xr:uid="{55DC6467-9985-42E0-9471-09DDCC6238C2}">
      <text>
        <r>
          <rPr>
            <b/>
            <sz val="14"/>
            <color indexed="81"/>
            <rFont val="Arial"/>
            <family val="2"/>
          </rPr>
          <t xml:space="preserve">CAGBC:
</t>
        </r>
        <r>
          <rPr>
            <sz val="14"/>
            <color indexed="81"/>
            <rFont val="Arial"/>
            <family val="2"/>
          </rPr>
          <t>Enter the first year of implementation for the project. This value determines the default carbon intensity value for electricity, depending on the province.</t>
        </r>
      </text>
    </comment>
    <comment ref="F31" authorId="0" shapeId="0" xr:uid="{768F34FC-1188-4DD2-880D-13FA8CDB1DD7}">
      <text>
        <r>
          <rPr>
            <b/>
            <sz val="14"/>
            <color indexed="81"/>
            <rFont val="Arial"/>
            <family val="2"/>
          </rPr>
          <t>CAGBC:</t>
        </r>
        <r>
          <rPr>
            <sz val="14"/>
            <color indexed="81"/>
            <rFont val="Arial"/>
            <family val="2"/>
          </rPr>
          <t xml:space="preserve">
The cost per unit of utility consumption (define units from the drop-down to the right)</t>
        </r>
      </text>
    </comment>
    <comment ref="I31" authorId="0" shapeId="0" xr:uid="{62CE268E-E5D6-4623-8321-9ABAC2B40253}">
      <text>
        <r>
          <rPr>
            <b/>
            <sz val="14"/>
            <color indexed="81"/>
            <rFont val="Arial"/>
            <family val="2"/>
          </rPr>
          <t>CAGBC:</t>
        </r>
        <r>
          <rPr>
            <sz val="14"/>
            <color indexed="81"/>
            <rFont val="Arial"/>
            <family val="2"/>
          </rPr>
          <t xml:space="preserve">
The units of utility consumption and pricing.</t>
        </r>
      </text>
    </comment>
    <comment ref="J31" authorId="0" shapeId="0" xr:uid="{BA235FD3-406F-48BB-AAB8-153A02050890}">
      <text>
        <r>
          <rPr>
            <b/>
            <sz val="14"/>
            <color indexed="81"/>
            <rFont val="Arial"/>
            <family val="2"/>
          </rPr>
          <t>CAGBC:</t>
        </r>
        <r>
          <rPr>
            <sz val="14"/>
            <color indexed="81"/>
            <rFont val="Arial"/>
            <family val="2"/>
          </rPr>
          <t xml:space="preserve">
The rate at which utility cost will increase each year.
NOTE: The inflation rate is not applied in addition to this.</t>
        </r>
      </text>
    </comment>
    <comment ref="K31" authorId="0" shapeId="0" xr:uid="{0ADA5A25-AF44-4007-8B04-A0204896707D}">
      <text>
        <r>
          <rPr>
            <b/>
            <sz val="14"/>
            <color indexed="81"/>
            <rFont val="Arial"/>
            <family val="2"/>
          </rPr>
          <t>CAGBC:</t>
        </r>
        <r>
          <rPr>
            <sz val="14"/>
            <color indexed="81"/>
            <rFont val="Arial"/>
            <family val="2"/>
          </rPr>
          <t xml:space="preserve">
Common utilities will auto populate with carbon intensity information, however these values can be over-written.</t>
        </r>
      </text>
    </comment>
    <comment ref="K33" authorId="3" shapeId="0" xr:uid="{48416669-0E08-4716-9173-2F69038A4FA0}">
      <text>
        <r>
          <rPr>
            <b/>
            <sz val="14"/>
            <color indexed="81"/>
            <rFont val="Arial"/>
            <family val="2"/>
          </rPr>
          <t xml:space="preserve">CAGBC:
</t>
        </r>
        <r>
          <rPr>
            <sz val="14"/>
            <color indexed="81"/>
            <rFont val="Arial"/>
            <family val="2"/>
          </rPr>
          <t>This carbon intensity varies over time. Value here aligns with LCC Start Date and Province selection.</t>
        </r>
      </text>
    </comment>
    <comment ref="C36" authorId="0" shapeId="0" xr:uid="{5A0DBB5A-3A29-400F-89C0-CAB055025EFF}">
      <text>
        <r>
          <rPr>
            <b/>
            <sz val="14"/>
            <color indexed="81"/>
            <rFont val="Arial"/>
            <family val="2"/>
          </rPr>
          <t>CAGBC:</t>
        </r>
        <r>
          <rPr>
            <sz val="14"/>
            <color indexed="81"/>
            <rFont val="Arial"/>
            <family val="2"/>
          </rPr>
          <t xml:space="preserve">
The cost and carbon intensity for RECs. Carbon Intensity should be entered as a negative number</t>
        </r>
      </text>
    </comment>
    <comment ref="F37" authorId="1" shapeId="0" xr:uid="{801BF6D3-74F8-4EAC-8842-674956B1B317}">
      <text>
        <r>
          <rPr>
            <b/>
            <sz val="14"/>
            <color indexed="81"/>
            <rFont val="Arial"/>
            <family val="2"/>
          </rPr>
          <t>CAGBC:</t>
        </r>
        <r>
          <rPr>
            <sz val="14"/>
            <color indexed="81"/>
            <rFont val="Arial"/>
            <family val="2"/>
          </rPr>
          <t xml:space="preserve">
Eg: If the Carbon Offset has a cost of $0.02/kgCO2e, enter "0.02" in the Utility Cost column, and select units of "kg" in the Units column</t>
        </r>
      </text>
    </comment>
    <comment ref="S37" authorId="0" shapeId="0" xr:uid="{D03CA8BC-603B-4CA5-B6B5-68104958A241}">
      <text>
        <r>
          <rPr>
            <b/>
            <sz val="9"/>
            <color indexed="81"/>
            <rFont val="Tahoma"/>
            <family val="2"/>
          </rPr>
          <t>Chris Onysko:</t>
        </r>
        <r>
          <rPr>
            <sz val="9"/>
            <color indexed="81"/>
            <rFont val="Tahoma"/>
            <family val="2"/>
          </rPr>
          <t xml:space="preserve">
Carbon offset cost is cost per kgCO2e</t>
        </r>
      </text>
    </comment>
    <comment ref="C38" authorId="2" shapeId="0" xr:uid="{54D58E70-6388-4241-BEC1-5EE2069840A7}">
      <text>
        <r>
          <rPr>
            <b/>
            <sz val="14"/>
            <color indexed="81"/>
            <rFont val="Arial"/>
            <family val="2"/>
          </rPr>
          <t xml:space="preserve">CAGBC:
</t>
        </r>
        <r>
          <rPr>
            <sz val="14"/>
            <color indexed="81"/>
            <rFont val="Arial"/>
            <family val="2"/>
          </rPr>
          <t xml:space="preserve">Refer to the Green Heat section of the Zero Carbon Building Standards for more information. </t>
        </r>
      </text>
    </comment>
    <comment ref="K38" authorId="2" shapeId="0" xr:uid="{FFF64820-3147-4A1C-B0DF-1C97A9D9432C}">
      <text>
        <r>
          <rPr>
            <b/>
            <sz val="14"/>
            <color indexed="81"/>
            <rFont val="Arial"/>
            <family val="2"/>
          </rPr>
          <t>CAGBC:</t>
        </r>
        <r>
          <rPr>
            <sz val="14"/>
            <color indexed="81"/>
            <rFont val="Arial"/>
            <family val="2"/>
          </rPr>
          <t xml:space="preserve">
There is no default carbon intensity value. It must be provided by the user.</t>
        </r>
      </text>
    </comment>
    <comment ref="C39" authorId="0" shapeId="0" xr:uid="{A7E23610-D47E-4FAE-8AE5-147EEC65A81C}">
      <text>
        <r>
          <rPr>
            <b/>
            <sz val="14"/>
            <color indexed="81"/>
            <rFont val="Arial"/>
            <family val="2"/>
          </rPr>
          <t>CAGBC:</t>
        </r>
        <r>
          <rPr>
            <sz val="14"/>
            <color indexed="81"/>
            <rFont val="Arial"/>
            <family val="2"/>
          </rPr>
          <t xml:space="preserve">
Additional utilities can be added from the drop-down list. 
If duplicate utilities are added, only the first one will be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Onysko</author>
    <author>Eric Chisholm</author>
    <author>Leslie Yu</author>
    <author>Kristen Jaczko</author>
  </authors>
  <commentList>
    <comment ref="E11" authorId="0" shapeId="0" xr:uid="{CB5074C0-8F00-4C26-8FFD-D8B807D791CE}">
      <text>
        <r>
          <rPr>
            <b/>
            <sz val="14"/>
            <color indexed="81"/>
            <rFont val="Arial"/>
            <family val="2"/>
          </rPr>
          <t>CAGBC:</t>
        </r>
        <r>
          <rPr>
            <sz val="14"/>
            <color indexed="81"/>
            <rFont val="Arial"/>
            <family val="2"/>
          </rPr>
          <t xml:space="preserve">
A base-case name must be entered to see values on the Results tab.</t>
        </r>
      </text>
    </comment>
    <comment ref="K11" authorId="1" shapeId="0" xr:uid="{3B82A90B-9E4E-420F-B830-2566587A03CE}">
      <text>
        <r>
          <rPr>
            <b/>
            <sz val="14"/>
            <color indexed="81"/>
            <rFont val="Arial"/>
            <family val="2"/>
          </rPr>
          <t>CAGBC:</t>
        </r>
        <r>
          <rPr>
            <sz val="14"/>
            <color indexed="81"/>
            <rFont val="Arial"/>
            <family val="2"/>
          </rPr>
          <t xml:space="preserve">
The Base Case or Chosen Design is assumed to not be combustion free.</t>
        </r>
      </text>
    </comment>
    <comment ref="C13" authorId="0" shapeId="0" xr:uid="{E14B11C6-D931-4FDF-BBF2-BAF50174A5FB}">
      <text>
        <r>
          <rPr>
            <b/>
            <sz val="14"/>
            <color indexed="81"/>
            <rFont val="Arial"/>
            <family val="2"/>
          </rPr>
          <t>CAGBC:</t>
        </r>
        <r>
          <rPr>
            <sz val="14"/>
            <color indexed="81"/>
            <rFont val="Arial"/>
            <family val="2"/>
          </rPr>
          <t xml:space="preserve">
Add all combustion equipment, or its replaced alternative. Other relevant energy-consuming or energy-generating equipment can also be added.</t>
        </r>
        <r>
          <rPr>
            <sz val="9"/>
            <color indexed="81"/>
            <rFont val="Tahoma"/>
            <family val="2"/>
          </rPr>
          <t xml:space="preserve">
</t>
        </r>
        <r>
          <rPr>
            <sz val="10"/>
            <color indexed="81"/>
            <rFont val="Tahoma"/>
            <family val="2"/>
          </rPr>
          <t>N.B. Don't add RECs or Carbon Offsets - these will be automatically calculated in the Results worksheet.</t>
        </r>
      </text>
    </comment>
    <comment ref="E13" authorId="0" shapeId="0" xr:uid="{7B853CA6-0C8C-4AED-9A78-682E668C1402}">
      <text>
        <r>
          <rPr>
            <b/>
            <sz val="14"/>
            <color indexed="81"/>
            <rFont val="Arial"/>
            <family val="2"/>
          </rPr>
          <t>CAGBC:</t>
        </r>
        <r>
          <rPr>
            <sz val="14"/>
            <color indexed="81"/>
            <rFont val="Arial"/>
            <family val="2"/>
          </rPr>
          <t xml:space="preserve">
Enter the type of utility that the equipment consumes. If an item consumes multiple types of utilities, list the measure multiple times, and enter the consumption for each utility it uses.</t>
        </r>
      </text>
    </comment>
    <comment ref="F13" authorId="2" shapeId="0" xr:uid="{54101AFD-6830-4E5F-975F-431D70BE9271}">
      <text>
        <r>
          <rPr>
            <b/>
            <sz val="14"/>
            <color indexed="81"/>
            <rFont val="Arial"/>
            <family val="2"/>
          </rPr>
          <t xml:space="preserve">CAGBC:
</t>
        </r>
        <r>
          <rPr>
            <sz val="14"/>
            <color indexed="81"/>
            <rFont val="Arial"/>
            <family val="2"/>
          </rPr>
          <t>The year equipment will be installed and/or measure completed.</t>
        </r>
      </text>
    </comment>
    <comment ref="J13" authorId="1" shapeId="0" xr:uid="{7A65B27D-D8E9-4B24-8D70-D9E395F86973}">
      <text>
        <r>
          <rPr>
            <b/>
            <sz val="14"/>
            <color indexed="81"/>
            <rFont val="Arial"/>
            <family val="2"/>
          </rPr>
          <t>CAGBC:</t>
        </r>
        <r>
          <rPr>
            <sz val="14"/>
            <color indexed="81"/>
            <rFont val="Arial"/>
            <family val="2"/>
          </rPr>
          <t xml:space="preserve">
Annual kg CO2e.</t>
        </r>
      </text>
    </comment>
    <comment ref="K13" authorId="1" shapeId="0" xr:uid="{937F9A7F-6FBA-4F8C-BAAB-DB4AA3A4BA10}">
      <text>
        <r>
          <rPr>
            <b/>
            <sz val="14"/>
            <color indexed="81"/>
            <rFont val="Arial"/>
            <family val="2"/>
          </rPr>
          <t>CAGBC:</t>
        </r>
        <r>
          <rPr>
            <sz val="14"/>
            <color indexed="81"/>
            <rFont val="Arial"/>
            <family val="2"/>
          </rPr>
          <t xml:space="preserve">
Annual kg CO2e.</t>
        </r>
      </text>
    </comment>
    <comment ref="L13" authorId="0" shapeId="0" xr:uid="{E385F093-C632-45B9-A242-A09FA422B5BD}">
      <text>
        <r>
          <rPr>
            <b/>
            <sz val="14"/>
            <color indexed="81"/>
            <rFont val="Arial"/>
            <family val="2"/>
          </rPr>
          <t>CAGBC:</t>
        </r>
        <r>
          <rPr>
            <sz val="14"/>
            <color indexed="81"/>
            <rFont val="Arial"/>
            <family val="2"/>
          </rPr>
          <t xml:space="preserve">
Enter the expected lifetime of the equipment (its age when it will need to be replaced).</t>
        </r>
      </text>
    </comment>
    <comment ref="M13" authorId="0" shapeId="0" xr:uid="{E7D122C1-F3CA-4E5B-92A4-C210EFC06B2F}">
      <text>
        <r>
          <rPr>
            <b/>
            <sz val="14"/>
            <color indexed="81"/>
            <rFont val="Arial"/>
            <family val="2"/>
          </rPr>
          <t>CAGBC:</t>
        </r>
        <r>
          <rPr>
            <sz val="14"/>
            <color indexed="81"/>
            <rFont val="Arial"/>
            <family val="2"/>
          </rPr>
          <t xml:space="preserve">
Enter the current age of the equipment. If the equipment is being newly installed, enter "0".
NOTE: If the current age exceeds the lifetime of the equipment, it is assumed to be replaced immediately.</t>
        </r>
      </text>
    </comment>
    <comment ref="O13" authorId="0" shapeId="0" xr:uid="{3BAA470F-09BD-4583-92A1-27671F40E752}">
      <text>
        <r>
          <rPr>
            <b/>
            <sz val="14"/>
            <color indexed="81"/>
            <rFont val="Arial"/>
            <family val="2"/>
          </rPr>
          <t>CAGBC:</t>
        </r>
        <r>
          <rPr>
            <sz val="14"/>
            <color indexed="81"/>
            <rFont val="Arial"/>
            <family val="2"/>
          </rPr>
          <t xml:space="preserve">
The Incentive Value can include Investment Tax Credits (ITCs). The cost each time equipment is replaced will equal Capital Cost minus the Incentive Value.</t>
        </r>
      </text>
    </comment>
    <comment ref="Q13" authorId="0" shapeId="0" xr:uid="{610D62B6-38AF-44F8-970F-D824C99F8A67}">
      <text>
        <r>
          <rPr>
            <b/>
            <sz val="14"/>
            <color indexed="81"/>
            <rFont val="Arial"/>
            <family val="2"/>
          </rPr>
          <t>CAGBC:</t>
        </r>
        <r>
          <rPr>
            <sz val="14"/>
            <color indexed="81"/>
            <rFont val="Arial"/>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AQ14" authorId="3" shapeId="0" xr:uid="{AC1A0B99-DCCE-4ABF-9E4E-0827CE45A3BE}">
      <text>
        <r>
          <rPr>
            <b/>
            <sz val="9"/>
            <color indexed="81"/>
            <rFont val="Tahoma"/>
            <family val="2"/>
          </rPr>
          <t>Formula logic:</t>
        </r>
        <r>
          <rPr>
            <sz val="9"/>
            <color indexed="81"/>
            <rFont val="Tahoma"/>
            <family val="2"/>
          </rPr>
          <t xml:space="preserve">
IFERROR: Returns 0 if there was data entry issues resulting in errors
IF(AQ$8&gt;=$F14: Only allows the function to return a capital cost if the 'column' year is the year of implementation or later
IF((AQ$8-$F14)&gt;=$Y$10, 0: If the 'column' year is outside of the NPV lifecycle (ie +20 years after implementation), return 0
 IF(MOD($AG14+(AQ$8-$F14), $L14)=0: If the equipment lifecycle is less than the NPV lifecycle, adds in capital cost spends
 (($N14-$O14)*$AB$11^AQ$13): Calculates the escalated capital cost of measure</t>
        </r>
      </text>
    </comment>
    <comment ref="AP29" authorId="3" shapeId="0" xr:uid="{67D5ECD1-6669-4265-8B48-623AE2A1A55A}">
      <text>
        <r>
          <rPr>
            <b/>
            <sz val="14"/>
            <color indexed="81"/>
            <rFont val="Arial"/>
            <family val="2"/>
          </rPr>
          <t>CAGBC:</t>
        </r>
        <r>
          <rPr>
            <sz val="14"/>
            <color indexed="81"/>
            <rFont val="Arial"/>
            <family val="2"/>
          </rPr>
          <t xml:space="preserve">
When the year was greater than 2050, continued using 2050 emission value for subsequent years</t>
        </r>
      </text>
    </comment>
    <comment ref="E30" authorId="0" shapeId="0" xr:uid="{FB8950C6-E9D2-4545-9CA0-E56A3DE98EC4}">
      <text>
        <r>
          <rPr>
            <b/>
            <sz val="14"/>
            <color indexed="81"/>
            <rFont val="Arial"/>
            <family val="2"/>
          </rPr>
          <t>CAGBC:</t>
        </r>
        <r>
          <rPr>
            <sz val="14"/>
            <color indexed="81"/>
            <rFont val="Arial"/>
            <family val="2"/>
          </rPr>
          <t xml:space="preserve">
Entering a value other than 0 into the "User-Reported Total" row will use that value in the financial analysis, instead of the automatically calculated sum of the individual equipment and measures that were created.</t>
        </r>
      </text>
    </comment>
    <comment ref="G30" authorId="0" shapeId="0" xr:uid="{E4FF7834-3E42-4519-92F6-7A5E37207EDD}">
      <text>
        <r>
          <rPr>
            <b/>
            <sz val="14"/>
            <color indexed="81"/>
            <rFont val="Arial"/>
            <family val="2"/>
          </rPr>
          <t>CAGBC:</t>
        </r>
        <r>
          <rPr>
            <sz val="14"/>
            <color indexed="81"/>
            <rFont val="Arial"/>
            <family val="2"/>
          </rPr>
          <t xml:space="preserve">
The user-reported total will be allocated between utility types as a weighted average of line-by-line consumption reported above.</t>
        </r>
      </text>
    </comment>
    <comment ref="I30" authorId="0" shapeId="0" xr:uid="{22A13CFE-6074-4C73-9A6E-030464821DC1}">
      <text>
        <r>
          <rPr>
            <b/>
            <sz val="14"/>
            <color indexed="81"/>
            <rFont val="Arial"/>
            <family val="2"/>
          </rPr>
          <t>CAGBC:</t>
        </r>
        <r>
          <rPr>
            <sz val="14"/>
            <color indexed="81"/>
            <rFont val="Arial"/>
            <family val="2"/>
          </rPr>
          <t xml:space="preserve">
The user-reported total will be allocated between utility types as a weighted average of line-by-line cost reported above.</t>
        </r>
      </text>
    </comment>
    <comment ref="J30" authorId="0" shapeId="0" xr:uid="{B95D134C-9FC5-4567-ACC6-F30F02B572B4}">
      <text>
        <r>
          <rPr>
            <b/>
            <sz val="14"/>
            <color indexed="81"/>
            <rFont val="Arial"/>
            <family val="2"/>
          </rPr>
          <t>CAGBC:</t>
        </r>
        <r>
          <rPr>
            <sz val="14"/>
            <color indexed="81"/>
            <rFont val="Arial"/>
            <family val="2"/>
          </rPr>
          <t xml:space="preserve">
The Equipment/Measures list must include at least one electrical utility item if you intend to provide a user-reported total.</t>
        </r>
      </text>
    </comment>
    <comment ref="K30" authorId="0" shapeId="0" xr:uid="{17E3B27A-1BD5-4C82-B14E-03B0156B2C2E}">
      <text>
        <r>
          <rPr>
            <b/>
            <sz val="14"/>
            <color indexed="81"/>
            <rFont val="Arial"/>
            <family val="2"/>
          </rPr>
          <t>CAGBC:</t>
        </r>
        <r>
          <rPr>
            <sz val="14"/>
            <color indexed="81"/>
            <rFont val="Arial"/>
            <family val="2"/>
          </rPr>
          <t xml:space="preserve">
The Equipment/Measures list must include at least one non-electrical utility item if you intend to provide a user-reported total.</t>
        </r>
      </text>
    </comment>
    <comment ref="E36" authorId="0" shapeId="0" xr:uid="{0F939E72-A2AF-4E9E-AA3F-FE33755E14C2}">
      <text>
        <r>
          <rPr>
            <b/>
            <sz val="14"/>
            <color indexed="81"/>
            <rFont val="Arial"/>
            <family val="2"/>
          </rPr>
          <t>CAGBC:</t>
        </r>
        <r>
          <rPr>
            <sz val="14"/>
            <color indexed="81"/>
            <rFont val="Arial"/>
            <family val="2"/>
          </rPr>
          <t xml:space="preserve">
A base-case name must be entered to see values on the Results tab.</t>
        </r>
      </text>
    </comment>
    <comment ref="K36" authorId="1" shapeId="0" xr:uid="{159BF65D-678C-4713-9E97-1B240DFE3A0C}">
      <text>
        <r>
          <rPr>
            <b/>
            <sz val="14"/>
            <color indexed="81"/>
            <rFont val="Arial"/>
            <family val="2"/>
          </rPr>
          <t>CAGBC:</t>
        </r>
        <r>
          <rPr>
            <sz val="14"/>
            <color indexed="81"/>
            <rFont val="Arial"/>
            <family val="2"/>
          </rPr>
          <t xml:space="preserve">
ZCB requires a combustion-free scenario to be compared to a base case.</t>
        </r>
      </text>
    </comment>
    <comment ref="C38" authorId="0" shapeId="0" xr:uid="{043B620D-7BBB-42A1-8BC6-108F4B4173A8}">
      <text>
        <r>
          <rPr>
            <b/>
            <sz val="14"/>
            <color indexed="81"/>
            <rFont val="Arial"/>
            <family val="2"/>
          </rPr>
          <t>CAGBC:</t>
        </r>
        <r>
          <rPr>
            <sz val="14"/>
            <color indexed="81"/>
            <rFont val="Arial"/>
            <family val="2"/>
          </rPr>
          <t xml:space="preserve">
Add all combustion equipment, or its replaced alternative. Other relevant energy-consuming or energy-generating equipment can also be added.</t>
        </r>
        <r>
          <rPr>
            <sz val="9"/>
            <color indexed="81"/>
            <rFont val="Tahoma"/>
            <family val="2"/>
          </rPr>
          <t xml:space="preserve">
</t>
        </r>
        <r>
          <rPr>
            <sz val="10"/>
            <color indexed="81"/>
            <rFont val="Tahoma"/>
            <family val="2"/>
          </rPr>
          <t>N.B. Don't add RECs or Carbon Offsets - these will be automatically calculated in the Results worksheet.</t>
        </r>
      </text>
    </comment>
    <comment ref="E38" authorId="0" shapeId="0" xr:uid="{7EA307CB-F241-4A18-807E-1ABC5DDCEC80}">
      <text>
        <r>
          <rPr>
            <b/>
            <sz val="14"/>
            <color indexed="81"/>
            <rFont val="Arial"/>
            <family val="2"/>
          </rPr>
          <t>CAGBC:</t>
        </r>
        <r>
          <rPr>
            <sz val="14"/>
            <color indexed="81"/>
            <rFont val="Arial"/>
            <family val="2"/>
          </rPr>
          <t xml:space="preserve">
Enter the type of utility that the equipment consumes. If an item consumes multiple types of utilities, list the measure multiple times, and enter the consumption for each utility it uses.</t>
        </r>
      </text>
    </comment>
    <comment ref="F38" authorId="2" shapeId="0" xr:uid="{812DAA4F-6DAF-478F-A8DC-1416D662C405}">
      <text>
        <r>
          <rPr>
            <b/>
            <sz val="14"/>
            <color indexed="81"/>
            <rFont val="Arial"/>
            <family val="2"/>
          </rPr>
          <t xml:space="preserve">CAGBC:
</t>
        </r>
        <r>
          <rPr>
            <sz val="14"/>
            <color indexed="81"/>
            <rFont val="Arial"/>
            <family val="2"/>
          </rPr>
          <t>The year equipment will be installed and/or measure completed.</t>
        </r>
      </text>
    </comment>
    <comment ref="J38" authorId="1" shapeId="0" xr:uid="{37ACE47F-6CA4-4BAA-888F-88F2AD20A600}">
      <text>
        <r>
          <rPr>
            <b/>
            <sz val="14"/>
            <color indexed="81"/>
            <rFont val="Arial"/>
            <family val="2"/>
          </rPr>
          <t>CAGBC:</t>
        </r>
        <r>
          <rPr>
            <sz val="14"/>
            <color indexed="81"/>
            <rFont val="Arial"/>
            <family val="2"/>
          </rPr>
          <t xml:space="preserve">
Annual kg CO2e.</t>
        </r>
      </text>
    </comment>
    <comment ref="K38" authorId="1" shapeId="0" xr:uid="{6C2B3F48-5D4D-4FA9-8EE8-1BDB70FB7650}">
      <text>
        <r>
          <rPr>
            <b/>
            <sz val="14"/>
            <color indexed="81"/>
            <rFont val="Arial"/>
            <family val="2"/>
          </rPr>
          <t>CAGBC:</t>
        </r>
        <r>
          <rPr>
            <sz val="14"/>
            <color indexed="81"/>
            <rFont val="Arial"/>
            <family val="2"/>
          </rPr>
          <t xml:space="preserve">
Annual kg CO2e.</t>
        </r>
      </text>
    </comment>
    <comment ref="L38" authorId="0" shapeId="0" xr:uid="{C72674E8-1EFF-48A7-A874-4CC9A2CE32DA}">
      <text>
        <r>
          <rPr>
            <b/>
            <sz val="14"/>
            <color indexed="81"/>
            <rFont val="Arial"/>
            <family val="2"/>
          </rPr>
          <t>CAGBC:</t>
        </r>
        <r>
          <rPr>
            <sz val="14"/>
            <color indexed="81"/>
            <rFont val="Arial"/>
            <family val="2"/>
          </rPr>
          <t xml:space="preserve">
Enter the expected lifetime of the equipment (its age when it will need to be replaced).</t>
        </r>
      </text>
    </comment>
    <comment ref="M38" authorId="0" shapeId="0" xr:uid="{93BC6BAF-AE1F-4A7F-A290-CA925CE8CE31}">
      <text>
        <r>
          <rPr>
            <b/>
            <sz val="14"/>
            <color indexed="81"/>
            <rFont val="Arial"/>
            <family val="2"/>
          </rPr>
          <t>CAGBC:</t>
        </r>
        <r>
          <rPr>
            <sz val="14"/>
            <color indexed="81"/>
            <rFont val="Arial"/>
            <family val="2"/>
          </rPr>
          <t xml:space="preserve">
Enter the current age of the equipment. If the equipment is being newly installed, enter "0".
NOTE: If the current age exceeds the lifetime of the equipment, it is assumed to be replaced immediately.</t>
        </r>
      </text>
    </comment>
    <comment ref="O38" authorId="0" shapeId="0" xr:uid="{DEC48991-30BA-41BC-B49D-5F8213348F30}">
      <text>
        <r>
          <rPr>
            <b/>
            <sz val="14"/>
            <color indexed="81"/>
            <rFont val="Arial"/>
            <family val="2"/>
          </rPr>
          <t>CAGBC:</t>
        </r>
        <r>
          <rPr>
            <sz val="14"/>
            <color indexed="81"/>
            <rFont val="Arial"/>
            <family val="2"/>
          </rPr>
          <t xml:space="preserve">
The cost each time equipment is replaced will equal Capital Cost minus the Incentive Value.</t>
        </r>
      </text>
    </comment>
    <comment ref="Q38" authorId="0" shapeId="0" xr:uid="{260909B0-69C9-4FB4-941F-3BE705212A81}">
      <text>
        <r>
          <rPr>
            <b/>
            <sz val="14"/>
            <color indexed="81"/>
            <rFont val="Arial"/>
            <family val="2"/>
          </rPr>
          <t>CAGBC:</t>
        </r>
        <r>
          <rPr>
            <sz val="14"/>
            <color indexed="81"/>
            <rFont val="Arial"/>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AQ39" authorId="3" shapeId="0" xr:uid="{EC82D214-F335-43F1-846C-5A6CDD9AE03F}">
      <text>
        <r>
          <rPr>
            <b/>
            <sz val="9"/>
            <color indexed="81"/>
            <rFont val="Tahoma"/>
            <family val="2"/>
          </rPr>
          <t>Formula logic:</t>
        </r>
        <r>
          <rPr>
            <sz val="9"/>
            <color indexed="81"/>
            <rFont val="Tahoma"/>
            <family val="2"/>
          </rPr>
          <t xml:space="preserve">
IFERROR: Returns 0 if there was data entry issues resulting in errors
IF(AQ$8&gt;=$F14: Only allows the function to return a capital cost if the 'column' year is the year of implementation or later
IF((AQ$8-$F14)&gt;=$Y$10, 0: If the 'column' year is outside of the NPV lifecycle (ie +20 years after implementation), return 0
 IF(MOD($AG14+(AQ$8-$F14), $L14)=0: If the equipment lifecycle is less than the NPV lifecycle, adds in capital cost spends
 (($N14-$O14)*$AB$11^AQ$13): Calculates the escalated capital cost of measure</t>
        </r>
      </text>
    </comment>
    <comment ref="E55" authorId="0" shapeId="0" xr:uid="{FB034639-EA80-49A4-8A15-067F1577BBBC}">
      <text>
        <r>
          <rPr>
            <b/>
            <sz val="14"/>
            <color indexed="81"/>
            <rFont val="Arial"/>
            <family val="2"/>
          </rPr>
          <t>CAGBC:</t>
        </r>
        <r>
          <rPr>
            <sz val="14"/>
            <color indexed="81"/>
            <rFont val="Arial"/>
            <family val="2"/>
          </rPr>
          <t xml:space="preserve">
Entering a value other than 0 into the "User-Reported Total" row will use that value in the financial analysis, instead of the automatically calculated sum of the individual equipment and measures that were created.</t>
        </r>
      </text>
    </comment>
    <comment ref="G55" authorId="0" shapeId="0" xr:uid="{D0BC776E-34E7-4773-9C22-55D91DE3AB21}">
      <text>
        <r>
          <rPr>
            <b/>
            <sz val="14"/>
            <color indexed="81"/>
            <rFont val="Arial"/>
            <family val="2"/>
          </rPr>
          <t>CAGBC:</t>
        </r>
        <r>
          <rPr>
            <sz val="14"/>
            <color indexed="81"/>
            <rFont val="Arial"/>
            <family val="2"/>
          </rPr>
          <t xml:space="preserve">
The user-reported total will be allocated between utility types as a weighted average of line-by-line consumption reported above.</t>
        </r>
      </text>
    </comment>
    <comment ref="I55" authorId="0" shapeId="0" xr:uid="{BFDE25AC-2C33-4A39-BF51-1CC52A335A48}">
      <text>
        <r>
          <rPr>
            <b/>
            <sz val="14"/>
            <color indexed="81"/>
            <rFont val="Arial"/>
            <family val="2"/>
          </rPr>
          <t>CAGBC:</t>
        </r>
        <r>
          <rPr>
            <sz val="14"/>
            <color indexed="81"/>
            <rFont val="Arial"/>
            <family val="2"/>
          </rPr>
          <t xml:space="preserve">
The user-reported total will be allocated between utility types as a weighted average of line-by-line cost reported above.</t>
        </r>
      </text>
    </comment>
    <comment ref="J55" authorId="0" shapeId="0" xr:uid="{A6064183-A0C9-403F-9F93-2A2651F75B34}">
      <text>
        <r>
          <rPr>
            <b/>
            <sz val="14"/>
            <color indexed="81"/>
            <rFont val="Arial"/>
            <family val="2"/>
          </rPr>
          <t>CAGBC:</t>
        </r>
        <r>
          <rPr>
            <sz val="14"/>
            <color indexed="81"/>
            <rFont val="Arial"/>
            <family val="2"/>
          </rPr>
          <t xml:space="preserve">
The Equipment/Measures list must include at least one electrical utility item if you intend to provide a user-reported total.</t>
        </r>
      </text>
    </comment>
    <comment ref="K55" authorId="0" shapeId="0" xr:uid="{DA2338B5-A5F3-401B-9302-6906DCED2E20}">
      <text>
        <r>
          <rPr>
            <b/>
            <sz val="14"/>
            <color indexed="81"/>
            <rFont val="Arial"/>
            <family val="2"/>
          </rPr>
          <t>CAGBC:</t>
        </r>
        <r>
          <rPr>
            <sz val="14"/>
            <color indexed="81"/>
            <rFont val="Arial"/>
            <family val="2"/>
          </rPr>
          <t xml:space="preserve">
The Equipment/Measures list must include at least one non-electrical utility item if you intend to provide a user-reported total.</t>
        </r>
      </text>
    </comment>
    <comment ref="E67" authorId="0" shapeId="0" xr:uid="{B3B1FE51-4889-4611-88CF-ADD67C0B00C9}">
      <text>
        <r>
          <rPr>
            <b/>
            <sz val="14"/>
            <color indexed="81"/>
            <rFont val="Arial"/>
            <family val="2"/>
          </rPr>
          <t>CAGBC:</t>
        </r>
        <r>
          <rPr>
            <sz val="14"/>
            <color indexed="81"/>
            <rFont val="Arial"/>
            <family val="2"/>
          </rPr>
          <t xml:space="preserve">
A base-case name must be entered to see values on the Results tab.</t>
        </r>
      </text>
    </comment>
    <comment ref="K67" authorId="1" shapeId="0" xr:uid="{3D81AF07-93C8-44AB-97F5-471692FD733A}">
      <text>
        <r>
          <rPr>
            <b/>
            <sz val="14"/>
            <color indexed="81"/>
            <rFont val="Arial"/>
            <family val="2"/>
          </rPr>
          <t>CAGBC:</t>
        </r>
        <r>
          <rPr>
            <sz val="14"/>
            <color indexed="81"/>
            <rFont val="Arial"/>
            <family val="2"/>
          </rPr>
          <t xml:space="preserve">
ZCB requires a combustion-free scenario to be compared to a base case.</t>
        </r>
      </text>
    </comment>
    <comment ref="C69" authorId="0" shapeId="0" xr:uid="{6624FB12-9F4B-4CCB-A60D-BCA40B8DDD16}">
      <text>
        <r>
          <rPr>
            <b/>
            <sz val="14"/>
            <color indexed="81"/>
            <rFont val="Arial"/>
            <family val="2"/>
          </rPr>
          <t>CAGBC:</t>
        </r>
        <r>
          <rPr>
            <sz val="14"/>
            <color indexed="81"/>
            <rFont val="Arial"/>
            <family val="2"/>
          </rPr>
          <t xml:space="preserve">
Add all combustion equipment, or its replaced alternative. Other relevant energy-consuming or energy-generating equipment can also be added.</t>
        </r>
        <r>
          <rPr>
            <sz val="9"/>
            <color indexed="81"/>
            <rFont val="Tahoma"/>
            <family val="2"/>
          </rPr>
          <t xml:space="preserve">
</t>
        </r>
        <r>
          <rPr>
            <sz val="10"/>
            <color indexed="81"/>
            <rFont val="Tahoma"/>
            <family val="2"/>
          </rPr>
          <t>N.B. Don't add RECs or Carbon Offsets - these will be automatically calculated in the Results worksheet.</t>
        </r>
      </text>
    </comment>
    <comment ref="E69" authorId="0" shapeId="0" xr:uid="{EA872052-1F67-4BE7-AFE0-8F6915C5B781}">
      <text>
        <r>
          <rPr>
            <b/>
            <sz val="14"/>
            <color indexed="81"/>
            <rFont val="Arial"/>
            <family val="2"/>
          </rPr>
          <t>CAGBC:</t>
        </r>
        <r>
          <rPr>
            <sz val="14"/>
            <color indexed="81"/>
            <rFont val="Arial"/>
            <family val="2"/>
          </rPr>
          <t xml:space="preserve">
Enter the type of utility that the equipment consumes. If an item consumes multiple types of utilities, list the measure multiple times, and enter the consumption for each utility it uses.</t>
        </r>
      </text>
    </comment>
    <comment ref="F69" authorId="2" shapeId="0" xr:uid="{47FBC530-64D7-4E82-9B8B-68E780277D45}">
      <text>
        <r>
          <rPr>
            <b/>
            <sz val="14"/>
            <color indexed="81"/>
            <rFont val="Arial"/>
            <family val="2"/>
          </rPr>
          <t xml:space="preserve">CAGBC:
</t>
        </r>
        <r>
          <rPr>
            <sz val="14"/>
            <color indexed="81"/>
            <rFont val="Arial"/>
            <family val="2"/>
          </rPr>
          <t>The year equipment will be installed and/or measure completed.</t>
        </r>
      </text>
    </comment>
    <comment ref="J69" authorId="1" shapeId="0" xr:uid="{C824D649-14D4-44A9-A23A-6652221E6DE8}">
      <text>
        <r>
          <rPr>
            <b/>
            <sz val="14"/>
            <color indexed="81"/>
            <rFont val="Arial"/>
            <family val="2"/>
          </rPr>
          <t>CAGBC:</t>
        </r>
        <r>
          <rPr>
            <sz val="14"/>
            <color indexed="81"/>
            <rFont val="Arial"/>
            <family val="2"/>
          </rPr>
          <t xml:space="preserve">
Annual kg CO2e.</t>
        </r>
      </text>
    </comment>
    <comment ref="K69" authorId="1" shapeId="0" xr:uid="{1D0A7234-BA45-43FB-9F56-F52FFB5A3780}">
      <text>
        <r>
          <rPr>
            <b/>
            <sz val="14"/>
            <color indexed="81"/>
            <rFont val="Arial"/>
            <family val="2"/>
          </rPr>
          <t>CAGBC:</t>
        </r>
        <r>
          <rPr>
            <sz val="14"/>
            <color indexed="81"/>
            <rFont val="Arial"/>
            <family val="2"/>
          </rPr>
          <t xml:space="preserve">
Annual kg CO2e.</t>
        </r>
      </text>
    </comment>
    <comment ref="L69" authorId="0" shapeId="0" xr:uid="{9F473313-C648-4259-81FC-CA934D312F9C}">
      <text>
        <r>
          <rPr>
            <b/>
            <sz val="14"/>
            <color indexed="81"/>
            <rFont val="Arial"/>
            <family val="2"/>
          </rPr>
          <t>CAGBC:</t>
        </r>
        <r>
          <rPr>
            <sz val="14"/>
            <color indexed="81"/>
            <rFont val="Arial"/>
            <family val="2"/>
          </rPr>
          <t xml:space="preserve">
Enter the expected lifetime of the equipment (its age when it will need to be replaced).</t>
        </r>
      </text>
    </comment>
    <comment ref="M69" authorId="0" shapeId="0" xr:uid="{01B44DD3-138D-4AF6-A04F-1D9E7F1A68B7}">
      <text>
        <r>
          <rPr>
            <b/>
            <sz val="14"/>
            <color indexed="81"/>
            <rFont val="Arial"/>
            <family val="2"/>
          </rPr>
          <t>CAGBC:</t>
        </r>
        <r>
          <rPr>
            <sz val="14"/>
            <color indexed="81"/>
            <rFont val="Arial"/>
            <family val="2"/>
          </rPr>
          <t xml:space="preserve">
Enter the current age of the equipment. If the equipment is being newly installed, enter "0".
NOTE: If the current age exceeds the lifetime of the equipment, it is assumed to be replaced immediately.</t>
        </r>
      </text>
    </comment>
    <comment ref="O69" authorId="0" shapeId="0" xr:uid="{81BB4763-FAD1-4B68-98EE-D9054E646CE7}">
      <text>
        <r>
          <rPr>
            <b/>
            <sz val="14"/>
            <color indexed="81"/>
            <rFont val="Arial"/>
            <family val="2"/>
          </rPr>
          <t>CAGBC:</t>
        </r>
        <r>
          <rPr>
            <sz val="14"/>
            <color indexed="81"/>
            <rFont val="Arial"/>
            <family val="2"/>
          </rPr>
          <t xml:space="preserve">
The cost each time equipment is replaced will equal Capital Cost minus the Incentive Value.</t>
        </r>
      </text>
    </comment>
    <comment ref="Q69" authorId="0" shapeId="0" xr:uid="{35165ABA-786C-496E-B739-59E7C1F15D87}">
      <text>
        <r>
          <rPr>
            <b/>
            <sz val="14"/>
            <color indexed="81"/>
            <rFont val="Arial"/>
            <family val="2"/>
          </rPr>
          <t>CAGBC:</t>
        </r>
        <r>
          <rPr>
            <sz val="14"/>
            <color indexed="81"/>
            <rFont val="Arial"/>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AQ70" authorId="3" shapeId="0" xr:uid="{C973E4E1-64F8-435C-B5F3-EEE11ABA3C3A}">
      <text>
        <r>
          <rPr>
            <b/>
            <sz val="9"/>
            <color indexed="81"/>
            <rFont val="Tahoma"/>
            <family val="2"/>
          </rPr>
          <t>Formula logic:</t>
        </r>
        <r>
          <rPr>
            <sz val="9"/>
            <color indexed="81"/>
            <rFont val="Tahoma"/>
            <family val="2"/>
          </rPr>
          <t xml:space="preserve">
IFERROR: Returns 0 if there was data entry issues resulting in errors
IF(AQ$8&gt;=$F14: Only allows the function to return a capital cost if the 'column' year is the year of implementation or later
IF((AQ$8-$F14)&gt;=$Y$10, 0: If the 'column' year is outside of the NPV lifecycle (ie +20 years after implementation), return 0
 IF(MOD($AG14+(AQ$8-$F14), $L14)=0: If the equipment lifecycle is less than the NPV lifecycle, adds in capital cost spends
 (($N14-$O14)*$AB$11^AQ$13): Calculates the escalated capital cost of measure</t>
        </r>
      </text>
    </comment>
    <comment ref="E86" authorId="0" shapeId="0" xr:uid="{1AB1C4BF-CE14-436D-8C33-EB62D43F8A1D}">
      <text>
        <r>
          <rPr>
            <b/>
            <sz val="14"/>
            <color indexed="81"/>
            <rFont val="Arial"/>
            <family val="2"/>
          </rPr>
          <t>CAGBC:</t>
        </r>
        <r>
          <rPr>
            <sz val="14"/>
            <color indexed="81"/>
            <rFont val="Arial"/>
            <family val="2"/>
          </rPr>
          <t xml:space="preserve">
Entering a value other than 0 into the "User-Reported Total" row will use that value in the financial analysis, instead of the automatically calculated sum of the individual equipment and measures that were created.</t>
        </r>
      </text>
    </comment>
    <comment ref="G86" authorId="0" shapeId="0" xr:uid="{AD783488-7BD9-456C-BA0A-06FCAB865FC4}">
      <text>
        <r>
          <rPr>
            <b/>
            <sz val="14"/>
            <color indexed="81"/>
            <rFont val="Arial"/>
            <family val="2"/>
          </rPr>
          <t>CAGBC:</t>
        </r>
        <r>
          <rPr>
            <sz val="14"/>
            <color indexed="81"/>
            <rFont val="Arial"/>
            <family val="2"/>
          </rPr>
          <t xml:space="preserve">
The user-reported total will be allocated between utility types as a weighted average of line-by-line consumption reported above.</t>
        </r>
      </text>
    </comment>
    <comment ref="I86" authorId="0" shapeId="0" xr:uid="{2E4B9123-F236-42A6-B316-05436B96C8B0}">
      <text>
        <r>
          <rPr>
            <b/>
            <sz val="14"/>
            <color indexed="81"/>
            <rFont val="Arial"/>
            <family val="2"/>
          </rPr>
          <t>CAGBC:</t>
        </r>
        <r>
          <rPr>
            <sz val="14"/>
            <color indexed="81"/>
            <rFont val="Arial"/>
            <family val="2"/>
          </rPr>
          <t xml:space="preserve">
The user-reported total will be allocated between utility types as a weighted average of line-by-line cost reported above.</t>
        </r>
      </text>
    </comment>
    <comment ref="J86" authorId="0" shapeId="0" xr:uid="{B02B5BC9-0342-456F-8A3E-07D6CA0C1C11}">
      <text>
        <r>
          <rPr>
            <b/>
            <sz val="14"/>
            <color indexed="81"/>
            <rFont val="Arial"/>
            <family val="2"/>
          </rPr>
          <t>CAGBC:</t>
        </r>
        <r>
          <rPr>
            <sz val="14"/>
            <color indexed="81"/>
            <rFont val="Arial"/>
            <family val="2"/>
          </rPr>
          <t xml:space="preserve">
The Equipment/Measures list must include at least one electrical utility item if you intend to provide a user-reported total.</t>
        </r>
      </text>
    </comment>
    <comment ref="K86" authorId="0" shapeId="0" xr:uid="{90828313-3F50-48A9-AD3E-5F8A5044C8F1}">
      <text>
        <r>
          <rPr>
            <b/>
            <sz val="14"/>
            <color indexed="81"/>
            <rFont val="Arial"/>
            <family val="2"/>
          </rPr>
          <t>CAGBC:</t>
        </r>
        <r>
          <rPr>
            <sz val="14"/>
            <color indexed="81"/>
            <rFont val="Arial"/>
            <family val="2"/>
          </rPr>
          <t xml:space="preserve">
The Equipment/Measures list must include at least one non-electrical utility item if you intend to provide a user-reported total.</t>
        </r>
      </text>
    </comment>
    <comment ref="E97" authorId="0" shapeId="0" xr:uid="{09279FE8-E609-4A81-B84D-C8C0B3CB505A}">
      <text>
        <r>
          <rPr>
            <b/>
            <sz val="14"/>
            <color indexed="81"/>
            <rFont val="Arial"/>
            <family val="2"/>
          </rPr>
          <t>CAGBC:</t>
        </r>
        <r>
          <rPr>
            <sz val="14"/>
            <color indexed="81"/>
            <rFont val="Arial"/>
            <family val="2"/>
          </rPr>
          <t xml:space="preserve">
A base-case name must be entered to see values on the Results tab.</t>
        </r>
      </text>
    </comment>
    <comment ref="K97" authorId="1" shapeId="0" xr:uid="{1F810005-D668-4757-B8A7-C2CD21F5E1D4}">
      <text>
        <r>
          <rPr>
            <b/>
            <sz val="14"/>
            <color indexed="81"/>
            <rFont val="Arial"/>
            <family val="2"/>
          </rPr>
          <t>CAGBC:</t>
        </r>
        <r>
          <rPr>
            <sz val="14"/>
            <color indexed="81"/>
            <rFont val="Arial"/>
            <family val="2"/>
          </rPr>
          <t xml:space="preserve">
ZCB requires a combustion-free scenario to be compared to a base case.</t>
        </r>
      </text>
    </comment>
    <comment ref="C99" authorId="0" shapeId="0" xr:uid="{235BA759-B473-4D08-9C8F-65A2435517C0}">
      <text>
        <r>
          <rPr>
            <b/>
            <sz val="14"/>
            <color indexed="81"/>
            <rFont val="Arial"/>
            <family val="2"/>
          </rPr>
          <t>CAGBC:</t>
        </r>
        <r>
          <rPr>
            <sz val="14"/>
            <color indexed="81"/>
            <rFont val="Arial"/>
            <family val="2"/>
          </rPr>
          <t xml:space="preserve">
Add all combustion equipment, or its replaced alternative. Other relevant energy-consuming or energy-generating equipment can also be added.</t>
        </r>
        <r>
          <rPr>
            <sz val="9"/>
            <color indexed="81"/>
            <rFont val="Tahoma"/>
            <family val="2"/>
          </rPr>
          <t xml:space="preserve">
</t>
        </r>
        <r>
          <rPr>
            <sz val="10"/>
            <color indexed="81"/>
            <rFont val="Tahoma"/>
            <family val="2"/>
          </rPr>
          <t>N.B. Don't add RECs or Carbon Offsets - these will be automatically calculated in the Results worksheet.</t>
        </r>
      </text>
    </comment>
    <comment ref="E99" authorId="0" shapeId="0" xr:uid="{4C005ED1-558A-4F89-8C37-C8A60DAF3F78}">
      <text>
        <r>
          <rPr>
            <b/>
            <sz val="14"/>
            <color indexed="81"/>
            <rFont val="Arial"/>
            <family val="2"/>
          </rPr>
          <t>CAGBC:</t>
        </r>
        <r>
          <rPr>
            <sz val="14"/>
            <color indexed="81"/>
            <rFont val="Arial"/>
            <family val="2"/>
          </rPr>
          <t xml:space="preserve">
Enter the type of utility that the equipment consumes. If an item consumes multiple types of utilities, list the measure multiple times, and enter the consumption for each utility it uses.</t>
        </r>
      </text>
    </comment>
    <comment ref="F99" authorId="2" shapeId="0" xr:uid="{9A2A5A35-E461-4CDB-95A3-7EDAEED7BE2F}">
      <text>
        <r>
          <rPr>
            <b/>
            <sz val="14"/>
            <color indexed="81"/>
            <rFont val="Arial"/>
            <family val="2"/>
          </rPr>
          <t xml:space="preserve">CAGBC:
</t>
        </r>
        <r>
          <rPr>
            <sz val="14"/>
            <color indexed="81"/>
            <rFont val="Arial"/>
            <family val="2"/>
          </rPr>
          <t>The year equipment will be installed and/or measure completed.</t>
        </r>
      </text>
    </comment>
    <comment ref="J99" authorId="1" shapeId="0" xr:uid="{BE6B31C3-EE76-4968-8875-8566CCBF6518}">
      <text>
        <r>
          <rPr>
            <b/>
            <sz val="14"/>
            <color indexed="81"/>
            <rFont val="Arial"/>
            <family val="2"/>
          </rPr>
          <t>CAGBC:</t>
        </r>
        <r>
          <rPr>
            <sz val="14"/>
            <color indexed="81"/>
            <rFont val="Arial"/>
            <family val="2"/>
          </rPr>
          <t xml:space="preserve">
Annual kg CO2e.</t>
        </r>
      </text>
    </comment>
    <comment ref="K99" authorId="1" shapeId="0" xr:uid="{9AA8248D-77A4-4483-938A-F45FEEEA9452}">
      <text>
        <r>
          <rPr>
            <b/>
            <sz val="14"/>
            <color indexed="81"/>
            <rFont val="Arial"/>
            <family val="2"/>
          </rPr>
          <t>CAGBC:</t>
        </r>
        <r>
          <rPr>
            <sz val="14"/>
            <color indexed="81"/>
            <rFont val="Arial"/>
            <family val="2"/>
          </rPr>
          <t xml:space="preserve">
Annual kg CO2e.</t>
        </r>
      </text>
    </comment>
    <comment ref="L99" authorId="0" shapeId="0" xr:uid="{61754D39-830C-4F15-BE78-C0C08E111BA6}">
      <text>
        <r>
          <rPr>
            <b/>
            <sz val="14"/>
            <color indexed="81"/>
            <rFont val="Arial"/>
            <family val="2"/>
          </rPr>
          <t>CAGBC:</t>
        </r>
        <r>
          <rPr>
            <sz val="14"/>
            <color indexed="81"/>
            <rFont val="Arial"/>
            <family val="2"/>
          </rPr>
          <t xml:space="preserve">
Enter the expected lifetime of the equipment (its age when it will need to be replaced).</t>
        </r>
      </text>
    </comment>
    <comment ref="M99" authorId="0" shapeId="0" xr:uid="{09242EA0-BED5-4206-A363-03C5CA193C83}">
      <text>
        <r>
          <rPr>
            <b/>
            <sz val="14"/>
            <color indexed="81"/>
            <rFont val="Arial"/>
            <family val="2"/>
          </rPr>
          <t>CAGBC:</t>
        </r>
        <r>
          <rPr>
            <sz val="14"/>
            <color indexed="81"/>
            <rFont val="Arial"/>
            <family val="2"/>
          </rPr>
          <t xml:space="preserve">
Enter the current age of the equipment. If the equipment is being newly installed, enter "0".
NOTE: If the current age exceeds the lifetime of the equipment, it is assumed to be replaced immediately.</t>
        </r>
      </text>
    </comment>
    <comment ref="O99" authorId="0" shapeId="0" xr:uid="{0DC5A048-5C23-41B6-A64F-56535999DA4B}">
      <text>
        <r>
          <rPr>
            <b/>
            <sz val="14"/>
            <color indexed="81"/>
            <rFont val="Arial"/>
            <family val="2"/>
          </rPr>
          <t>CAGBC:</t>
        </r>
        <r>
          <rPr>
            <sz val="14"/>
            <color indexed="81"/>
            <rFont val="Arial"/>
            <family val="2"/>
          </rPr>
          <t xml:space="preserve">
The cost each time equipment is replaced will equal Capital Cost minus the Incentive Value.</t>
        </r>
      </text>
    </comment>
    <comment ref="Q99" authorId="0" shapeId="0" xr:uid="{06550E07-58AD-45A8-8251-F0E8D0A40153}">
      <text>
        <r>
          <rPr>
            <b/>
            <sz val="14"/>
            <color indexed="81"/>
            <rFont val="Arial"/>
            <family val="2"/>
          </rPr>
          <t>CAGBC:</t>
        </r>
        <r>
          <rPr>
            <sz val="14"/>
            <color indexed="81"/>
            <rFont val="Arial"/>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AQ100" authorId="3" shapeId="0" xr:uid="{793013E0-295D-4540-94F8-0A9DB5065D53}">
      <text>
        <r>
          <rPr>
            <b/>
            <sz val="9"/>
            <color indexed="81"/>
            <rFont val="Tahoma"/>
            <family val="2"/>
          </rPr>
          <t>Formula logic:</t>
        </r>
        <r>
          <rPr>
            <sz val="9"/>
            <color indexed="81"/>
            <rFont val="Tahoma"/>
            <family val="2"/>
          </rPr>
          <t xml:space="preserve">
IFERROR: Returns 0 if there was data entry issues resulting in errors
IF(AQ$8&gt;=$F14: Only allows the function to return a capital cost if the 'column' year is the year of implementation or later
IF((AQ$8-$F14)&gt;=$Y$10, 0: If the 'column' year is outside of the NPV lifecycle (ie +20 years after implementation), return 0
 IF(MOD($AG14+(AQ$8-$F14), $L14)=0: If the equipment lifecycle is less than the NPV lifecycle, adds in capital cost spends
 (($N14-$O14)*$AB$11^AQ$13): Calculates the escalated capital cost of measure</t>
        </r>
      </text>
    </comment>
    <comment ref="E116" authorId="0" shapeId="0" xr:uid="{C47D0BEE-554D-4777-8CAE-4E72DAFC3E32}">
      <text>
        <r>
          <rPr>
            <b/>
            <sz val="14"/>
            <color indexed="81"/>
            <rFont val="Arial"/>
            <family val="2"/>
          </rPr>
          <t>CAGBC:</t>
        </r>
        <r>
          <rPr>
            <sz val="14"/>
            <color indexed="81"/>
            <rFont val="Arial"/>
            <family val="2"/>
          </rPr>
          <t xml:space="preserve">
Entering a value other than 0 into the "User-Reported Total" row will use that value in the financial analysis, instead of the automatically calculated sum of the individual equipment and measures that were created.</t>
        </r>
      </text>
    </comment>
    <comment ref="G116" authorId="0" shapeId="0" xr:uid="{763486A7-A744-457F-BE93-B4D5F9F84ADC}">
      <text>
        <r>
          <rPr>
            <b/>
            <sz val="14"/>
            <color indexed="81"/>
            <rFont val="Arial"/>
            <family val="2"/>
          </rPr>
          <t>CAGBC:</t>
        </r>
        <r>
          <rPr>
            <sz val="14"/>
            <color indexed="81"/>
            <rFont val="Arial"/>
            <family val="2"/>
          </rPr>
          <t xml:space="preserve">
The user-reported total will be allocated between utility types as a weighted average of line-by-line consumption reported above.</t>
        </r>
      </text>
    </comment>
    <comment ref="I116" authorId="0" shapeId="0" xr:uid="{D004B87B-E36C-4AEE-916E-82BE37EC8D63}">
      <text>
        <r>
          <rPr>
            <b/>
            <sz val="14"/>
            <color indexed="81"/>
            <rFont val="Arial"/>
            <family val="2"/>
          </rPr>
          <t>CAGBC:</t>
        </r>
        <r>
          <rPr>
            <sz val="14"/>
            <color indexed="81"/>
            <rFont val="Arial"/>
            <family val="2"/>
          </rPr>
          <t xml:space="preserve">
The user-reported total will be allocated between utility types as a weighted average of line-by-line cost reported above.</t>
        </r>
      </text>
    </comment>
    <comment ref="J116" authorId="0" shapeId="0" xr:uid="{3E5B5B1A-DC25-47E7-B8CE-EA6D93748306}">
      <text>
        <r>
          <rPr>
            <b/>
            <sz val="14"/>
            <color indexed="81"/>
            <rFont val="Arial"/>
            <family val="2"/>
          </rPr>
          <t>CAGBC:</t>
        </r>
        <r>
          <rPr>
            <sz val="14"/>
            <color indexed="81"/>
            <rFont val="Arial"/>
            <family val="2"/>
          </rPr>
          <t xml:space="preserve">
The Equipment/Measures list must include at least one electrical utility item if you intend to provide a user-reported total.</t>
        </r>
      </text>
    </comment>
    <comment ref="K116" authorId="0" shapeId="0" xr:uid="{01854400-315F-4465-8F98-01EC5B0782E3}">
      <text>
        <r>
          <rPr>
            <b/>
            <sz val="14"/>
            <color indexed="81"/>
            <rFont val="Arial"/>
            <family val="2"/>
          </rPr>
          <t>CAGBC:</t>
        </r>
        <r>
          <rPr>
            <sz val="14"/>
            <color indexed="81"/>
            <rFont val="Arial"/>
            <family val="2"/>
          </rPr>
          <t xml:space="preserve">
The Equipment/Measures list must include at least one non-electrical utility item if you intend to provide a user-reported total.</t>
        </r>
      </text>
    </comment>
    <comment ref="E127" authorId="0" shapeId="0" xr:uid="{F9F08406-C447-441D-8EFF-B7ADDAADD589}">
      <text>
        <r>
          <rPr>
            <b/>
            <sz val="14"/>
            <color indexed="81"/>
            <rFont val="Arial"/>
            <family val="2"/>
          </rPr>
          <t>CAGBC:</t>
        </r>
        <r>
          <rPr>
            <sz val="14"/>
            <color indexed="81"/>
            <rFont val="Arial"/>
            <family val="2"/>
          </rPr>
          <t xml:space="preserve">
A base-case name must be entered to see values on the Results tab.</t>
        </r>
      </text>
    </comment>
    <comment ref="K127" authorId="1" shapeId="0" xr:uid="{65E5013C-CD75-47E1-B539-6C9B14C603C3}">
      <text>
        <r>
          <rPr>
            <b/>
            <sz val="14"/>
            <color indexed="81"/>
            <rFont val="Arial"/>
            <family val="2"/>
          </rPr>
          <t>CAGBC:</t>
        </r>
        <r>
          <rPr>
            <sz val="14"/>
            <color indexed="81"/>
            <rFont val="Arial"/>
            <family val="2"/>
          </rPr>
          <t xml:space="preserve">
ZCB requires a combustion-free scenario to be compared to a base case.</t>
        </r>
      </text>
    </comment>
    <comment ref="C129" authorId="0" shapeId="0" xr:uid="{CCFCA945-BFB9-4772-90AC-ABC64FFC6D9F}">
      <text>
        <r>
          <rPr>
            <b/>
            <sz val="14"/>
            <color indexed="81"/>
            <rFont val="Arial"/>
            <family val="2"/>
          </rPr>
          <t>CAGBC:</t>
        </r>
        <r>
          <rPr>
            <sz val="14"/>
            <color indexed="81"/>
            <rFont val="Arial"/>
            <family val="2"/>
          </rPr>
          <t xml:space="preserve">
Add all combustion equipment, or its replaced alternative. Other relevant energy-consuming or energy-generating equipment can also be added.</t>
        </r>
        <r>
          <rPr>
            <sz val="9"/>
            <color indexed="81"/>
            <rFont val="Tahoma"/>
            <family val="2"/>
          </rPr>
          <t xml:space="preserve">
</t>
        </r>
        <r>
          <rPr>
            <sz val="10"/>
            <color indexed="81"/>
            <rFont val="Tahoma"/>
            <family val="2"/>
          </rPr>
          <t>N.B. Don't add RECs or Carbon Offsets - these will be automatically calculated in the Results worksheet.</t>
        </r>
      </text>
    </comment>
    <comment ref="E129" authorId="0" shapeId="0" xr:uid="{1248764F-82EF-40E5-AF03-165388CA854B}">
      <text>
        <r>
          <rPr>
            <b/>
            <sz val="14"/>
            <color indexed="81"/>
            <rFont val="Arial"/>
            <family val="2"/>
          </rPr>
          <t>CAGBC:</t>
        </r>
        <r>
          <rPr>
            <sz val="14"/>
            <color indexed="81"/>
            <rFont val="Arial"/>
            <family val="2"/>
          </rPr>
          <t xml:space="preserve">
Enter the type of utility that the equipment consumes. If an item consumes multiple types of utilities, list the measure multiple times, and enter the consumption for each utility it uses.</t>
        </r>
      </text>
    </comment>
    <comment ref="F129" authorId="2" shapeId="0" xr:uid="{561CDD6A-4631-47F0-80CA-4EF2680E488A}">
      <text>
        <r>
          <rPr>
            <b/>
            <sz val="14"/>
            <color indexed="81"/>
            <rFont val="Arial"/>
            <family val="2"/>
          </rPr>
          <t xml:space="preserve">CAGBC:
</t>
        </r>
        <r>
          <rPr>
            <sz val="14"/>
            <color indexed="81"/>
            <rFont val="Arial"/>
            <family val="2"/>
          </rPr>
          <t>The year equipment will be installed and/or measure completed.</t>
        </r>
      </text>
    </comment>
    <comment ref="J129" authorId="1" shapeId="0" xr:uid="{1294FC9B-D27F-40F6-BAB0-123AA13A4C27}">
      <text>
        <r>
          <rPr>
            <b/>
            <sz val="14"/>
            <color indexed="81"/>
            <rFont val="Arial"/>
            <family val="2"/>
          </rPr>
          <t>CAGBC:</t>
        </r>
        <r>
          <rPr>
            <sz val="14"/>
            <color indexed="81"/>
            <rFont val="Arial"/>
            <family val="2"/>
          </rPr>
          <t xml:space="preserve">
Annual kg CO2e.</t>
        </r>
      </text>
    </comment>
    <comment ref="K129" authorId="1" shapeId="0" xr:uid="{63F41CCA-F33F-4CF0-B4E2-FF7A20B0F146}">
      <text>
        <r>
          <rPr>
            <b/>
            <sz val="14"/>
            <color indexed="81"/>
            <rFont val="Arial"/>
            <family val="2"/>
          </rPr>
          <t>CAGBC:</t>
        </r>
        <r>
          <rPr>
            <sz val="14"/>
            <color indexed="81"/>
            <rFont val="Arial"/>
            <family val="2"/>
          </rPr>
          <t xml:space="preserve">
Annual kg CO2e.</t>
        </r>
      </text>
    </comment>
    <comment ref="L129" authorId="0" shapeId="0" xr:uid="{E7269608-6769-480C-83B6-B09B0049271E}">
      <text>
        <r>
          <rPr>
            <b/>
            <sz val="14"/>
            <color indexed="81"/>
            <rFont val="Arial"/>
            <family val="2"/>
          </rPr>
          <t>CAGBC:</t>
        </r>
        <r>
          <rPr>
            <sz val="14"/>
            <color indexed="81"/>
            <rFont val="Arial"/>
            <family val="2"/>
          </rPr>
          <t xml:space="preserve">
Enter the expected lifetime of the equipment (its age when it will need to be replaced).</t>
        </r>
      </text>
    </comment>
    <comment ref="M129" authorId="0" shapeId="0" xr:uid="{74459474-B0E5-4ABB-8948-FD04D0F6EBCD}">
      <text>
        <r>
          <rPr>
            <b/>
            <sz val="14"/>
            <color indexed="81"/>
            <rFont val="Arial"/>
            <family val="2"/>
          </rPr>
          <t>CAGBC:</t>
        </r>
        <r>
          <rPr>
            <sz val="14"/>
            <color indexed="81"/>
            <rFont val="Arial"/>
            <family val="2"/>
          </rPr>
          <t xml:space="preserve">
Enter the current age of the equipment. If the equipment is being newly installed, enter "0".
NOTE: If the current age exceeds the lifetime of the equipment, it is assumed to be replaced immediately.</t>
        </r>
      </text>
    </comment>
    <comment ref="O129" authorId="0" shapeId="0" xr:uid="{3C1578D8-A5EB-408B-AC2F-5CA52CF72284}">
      <text>
        <r>
          <rPr>
            <b/>
            <sz val="14"/>
            <color indexed="81"/>
            <rFont val="Arial"/>
            <family val="2"/>
          </rPr>
          <t>CAGBC:</t>
        </r>
        <r>
          <rPr>
            <sz val="14"/>
            <color indexed="81"/>
            <rFont val="Arial"/>
            <family val="2"/>
          </rPr>
          <t xml:space="preserve">
The cost each time equipment is replaced will equal Capital Cost minus the Incentive Value.</t>
        </r>
      </text>
    </comment>
    <comment ref="Q129" authorId="0" shapeId="0" xr:uid="{1B8DAF67-C500-4245-A11A-0993AECC8D8D}">
      <text>
        <r>
          <rPr>
            <b/>
            <sz val="14"/>
            <color indexed="81"/>
            <rFont val="Arial"/>
            <family val="2"/>
          </rPr>
          <t>CAGBC:</t>
        </r>
        <r>
          <rPr>
            <sz val="14"/>
            <color indexed="81"/>
            <rFont val="Arial"/>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AQ130" authorId="3" shapeId="0" xr:uid="{CBB0BE34-3E68-405C-8D89-5CBB4827B1D8}">
      <text>
        <r>
          <rPr>
            <b/>
            <sz val="9"/>
            <color indexed="81"/>
            <rFont val="Tahoma"/>
            <family val="2"/>
          </rPr>
          <t>Formula logic:</t>
        </r>
        <r>
          <rPr>
            <sz val="9"/>
            <color indexed="81"/>
            <rFont val="Tahoma"/>
            <family val="2"/>
          </rPr>
          <t xml:space="preserve">
IFERROR: Returns 0 if there was data entry issues resulting in errors
IF(AQ$8&gt;=$F14: Only allows the function to return a capital cost if the 'column' year is the year of implementation or later
IF((AQ$8-$F14)&gt;=$Y$10, 0: If the 'column' year is outside of the NPV lifecycle (ie +20 years after implementation), return 0
 IF(MOD($AG14+(AQ$8-$F14), $L14)=0: If the equipment lifecycle is less than the NPV lifecycle, adds in capital cost spends
 (($N14-$O14)*$AB$11^AQ$13): Calculates the escalated capital cost of measure</t>
        </r>
      </text>
    </comment>
    <comment ref="E146" authorId="0" shapeId="0" xr:uid="{7890663B-9486-4895-9DA8-5D1F4692E805}">
      <text>
        <r>
          <rPr>
            <b/>
            <sz val="14"/>
            <color indexed="81"/>
            <rFont val="Arial"/>
            <family val="2"/>
          </rPr>
          <t>CAGBC:</t>
        </r>
        <r>
          <rPr>
            <sz val="14"/>
            <color indexed="81"/>
            <rFont val="Arial"/>
            <family val="2"/>
          </rPr>
          <t xml:space="preserve">
Entering a value other than 0 into the "User-Reported Total" row will use that value in the financial analysis, instead of the automatically calculated sum of the individual equipment and measures that were created.</t>
        </r>
      </text>
    </comment>
    <comment ref="G146" authorId="0" shapeId="0" xr:uid="{03719362-311C-4A2D-A9DF-BA722034B906}">
      <text>
        <r>
          <rPr>
            <b/>
            <sz val="14"/>
            <color indexed="81"/>
            <rFont val="Arial"/>
            <family val="2"/>
          </rPr>
          <t>CAGBC:</t>
        </r>
        <r>
          <rPr>
            <sz val="14"/>
            <color indexed="81"/>
            <rFont val="Arial"/>
            <family val="2"/>
          </rPr>
          <t xml:space="preserve">
The user-reported total will be allocated between utility types as a weighted average of line-by-line consumption reported above.</t>
        </r>
      </text>
    </comment>
    <comment ref="I146" authorId="0" shapeId="0" xr:uid="{1DAE555B-C9B7-43B5-8776-2DEE62439393}">
      <text>
        <r>
          <rPr>
            <b/>
            <sz val="14"/>
            <color indexed="81"/>
            <rFont val="Arial"/>
            <family val="2"/>
          </rPr>
          <t>CAGBC:</t>
        </r>
        <r>
          <rPr>
            <sz val="14"/>
            <color indexed="81"/>
            <rFont val="Arial"/>
            <family val="2"/>
          </rPr>
          <t xml:space="preserve">
The user-reported total will be allocated between utility types as a weighted average of line-by-line cost reported above.</t>
        </r>
      </text>
    </comment>
    <comment ref="J146" authorId="0" shapeId="0" xr:uid="{0F3AC5BB-6A93-4BF8-BD61-EBC176D137AC}">
      <text>
        <r>
          <rPr>
            <b/>
            <sz val="14"/>
            <color indexed="81"/>
            <rFont val="Arial"/>
            <family val="2"/>
          </rPr>
          <t>CAGBC:</t>
        </r>
        <r>
          <rPr>
            <sz val="14"/>
            <color indexed="81"/>
            <rFont val="Arial"/>
            <family val="2"/>
          </rPr>
          <t xml:space="preserve">
The Equipment/Measures list must include at least one electrical utility item if you intend to provide a user-reported total.</t>
        </r>
      </text>
    </comment>
    <comment ref="K146" authorId="0" shapeId="0" xr:uid="{3704DF0B-4BFF-413F-A220-458E726EC6F5}">
      <text>
        <r>
          <rPr>
            <b/>
            <sz val="14"/>
            <color indexed="81"/>
            <rFont val="Arial"/>
            <family val="2"/>
          </rPr>
          <t>CAGBC:</t>
        </r>
        <r>
          <rPr>
            <sz val="14"/>
            <color indexed="81"/>
            <rFont val="Arial"/>
            <family val="2"/>
          </rPr>
          <t xml:space="preserve">
The Equipment/Measures list must include at least one non-electrical utility item if you intend to provide a user-reported total.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 Chisholm</author>
    <author>Chris Onysko</author>
  </authors>
  <commentList>
    <comment ref="C36" authorId="0" shapeId="0" xr:uid="{826AFAE7-BC5C-406E-89B9-50531C2947A0}">
      <text>
        <r>
          <rPr>
            <b/>
            <sz val="14"/>
            <color indexed="81"/>
            <rFont val="Arial"/>
            <family val="2"/>
          </rPr>
          <t>CAGBC:</t>
        </r>
        <r>
          <rPr>
            <sz val="14"/>
            <color indexed="81"/>
            <rFont val="Arial"/>
            <family val="2"/>
          </rPr>
          <t xml:space="preserve">
All costs are shown as present value</t>
        </r>
      </text>
    </comment>
    <comment ref="C55" authorId="1" shapeId="0" xr:uid="{2CBED64C-BEAF-49CD-8452-8E3D6CDD145E}">
      <text>
        <r>
          <rPr>
            <b/>
            <sz val="9"/>
            <color indexed="81"/>
            <rFont val="Tahoma"/>
            <family val="2"/>
          </rPr>
          <t>Chris Onysko:</t>
        </r>
        <r>
          <rPr>
            <sz val="9"/>
            <color indexed="81"/>
            <rFont val="Tahoma"/>
            <family val="2"/>
          </rPr>
          <t xml:space="preserve">
Present value of all annual costs, averaged over the lifetime of the project</t>
        </r>
      </text>
    </comment>
    <comment ref="C59" authorId="0" shapeId="0" xr:uid="{32D7F19A-5740-48C8-81A8-7D28925596E8}">
      <text>
        <r>
          <rPr>
            <b/>
            <sz val="14"/>
            <color indexed="81"/>
            <rFont val="Arial"/>
            <family val="2"/>
          </rPr>
          <t>CAGBC:</t>
        </r>
        <r>
          <rPr>
            <sz val="14"/>
            <color indexed="81"/>
            <rFont val="Arial"/>
            <family val="2"/>
          </rPr>
          <t xml:space="preserve">
All costs are shown as present value</t>
        </r>
      </text>
    </comment>
    <comment ref="C70" authorId="1" shapeId="0" xr:uid="{78C081E8-102C-43CB-BC5A-66F1D5CD53B0}">
      <text>
        <r>
          <rPr>
            <b/>
            <sz val="14"/>
            <color indexed="81"/>
            <rFont val="Arial"/>
            <family val="2"/>
          </rPr>
          <t>CAGBC:</t>
        </r>
        <r>
          <rPr>
            <sz val="14"/>
            <color indexed="81"/>
            <rFont val="Arial"/>
            <family val="2"/>
          </rPr>
          <t xml:space="preserve">
Capital costs incurred in year 0 at project commencement, based on line-by-line equipment age and cost (not adjusted if the user reports a scenario total that differs from the sum of equipment items).</t>
        </r>
      </text>
    </comment>
    <comment ref="C71" authorId="1" shapeId="0" xr:uid="{01F8D042-EC2B-41ED-B5A3-CE2ED7E0599E}">
      <text>
        <r>
          <rPr>
            <b/>
            <sz val="14"/>
            <color indexed="81"/>
            <rFont val="Arial"/>
            <family val="2"/>
          </rPr>
          <t>CAGBC:</t>
        </r>
        <r>
          <rPr>
            <sz val="14"/>
            <color indexed="81"/>
            <rFont val="Arial"/>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C72" authorId="1" shapeId="0" xr:uid="{98E11B66-5094-4A0E-8B3F-E3917BDB603E}">
      <text>
        <r>
          <rPr>
            <b/>
            <sz val="14"/>
            <color indexed="81"/>
            <rFont val="Arial"/>
            <family val="2"/>
          </rPr>
          <t>CAGBC:</t>
        </r>
        <r>
          <rPr>
            <sz val="14"/>
            <color indexed="81"/>
            <rFont val="Arial"/>
            <family val="2"/>
          </rPr>
          <t xml:space="preserve">
The sum of all present values (adjusted by discount rate) over the financial period evaluated, including: 
- Utility Cost (adjusted by rate escalation), 
- Pollution Cost (adjusted by pollution escalation), 
- REC &amp; Offset Cost (adjusted by REC &amp; Offset Escalation), 
- O&amp;M Cost (adjusted by inflation), and 
- Capital Cost (less incentive) less the residual value of depreciated assets at end of project life (adjusted by inflation).</t>
        </r>
      </text>
    </comment>
    <comment ref="C73" authorId="1" shapeId="0" xr:uid="{EE69257F-FEDA-4520-94A4-D139126BBE2D}">
      <text>
        <r>
          <rPr>
            <b/>
            <sz val="14"/>
            <color indexed="81"/>
            <rFont val="Arial"/>
            <family val="2"/>
          </rPr>
          <t>CAGBC:</t>
        </r>
        <r>
          <rPr>
            <sz val="14"/>
            <color indexed="81"/>
            <rFont val="Arial"/>
            <family val="2"/>
          </rPr>
          <t xml:space="preserve">
Net Present Value divided by number project lifetime</t>
        </r>
      </text>
    </comment>
    <comment ref="C77" authorId="1" shapeId="0" xr:uid="{5A88F9B1-353A-4CD6-885B-8C8E09FE26CF}">
      <text>
        <r>
          <rPr>
            <b/>
            <sz val="14"/>
            <color indexed="81"/>
            <rFont val="Arial"/>
            <family val="2"/>
          </rPr>
          <t>CAGBC:</t>
        </r>
        <r>
          <rPr>
            <sz val="14"/>
            <color indexed="81"/>
            <rFont val="Arial"/>
            <family val="2"/>
          </rPr>
          <t xml:space="preserve">
Payback = Investment divided by Savings
</t>
        </r>
        <r>
          <rPr>
            <u/>
            <sz val="14"/>
            <color indexed="81"/>
            <rFont val="Arial"/>
            <family val="2"/>
          </rPr>
          <t>Investment</t>
        </r>
        <r>
          <rPr>
            <sz val="14"/>
            <color indexed="81"/>
            <rFont val="Arial"/>
            <family val="2"/>
          </rPr>
          <t xml:space="preserve"> is the initial (year 0) capital cost difference between the scenario and the base case
</t>
        </r>
        <r>
          <rPr>
            <u/>
            <sz val="14"/>
            <color indexed="81"/>
            <rFont val="Arial"/>
            <family val="2"/>
          </rPr>
          <t>Savings</t>
        </r>
        <r>
          <rPr>
            <sz val="14"/>
            <color indexed="81"/>
            <rFont val="Arial"/>
            <family val="2"/>
          </rPr>
          <t xml:space="preserve"> is the initial (year 0) annual cost difference between the scenario and the base case</t>
        </r>
        <r>
          <rPr>
            <sz val="9"/>
            <color indexed="81"/>
            <rFont val="Tahoma"/>
            <family val="2"/>
          </rPr>
          <t xml:space="preserve">
</t>
        </r>
      </text>
    </comment>
    <comment ref="G77" authorId="1" shapeId="0" xr:uid="{E2823601-C216-4C8B-9EF2-A6933ED59190}">
      <text>
        <r>
          <rPr>
            <b/>
            <sz val="14"/>
            <color indexed="81"/>
            <rFont val="Arial"/>
            <family val="2"/>
          </rPr>
          <t>CAGBC:</t>
        </r>
        <r>
          <rPr>
            <sz val="14"/>
            <color indexed="81"/>
            <rFont val="Arial"/>
            <family val="2"/>
          </rPr>
          <t xml:space="preserve">
Payback = Investment divided by Savings
</t>
        </r>
        <r>
          <rPr>
            <u/>
            <sz val="14"/>
            <color indexed="81"/>
            <rFont val="Arial"/>
            <family val="2"/>
          </rPr>
          <t>Investment</t>
        </r>
        <r>
          <rPr>
            <sz val="14"/>
            <color indexed="81"/>
            <rFont val="Arial"/>
            <family val="2"/>
          </rPr>
          <t xml:space="preserve"> is the initial (year 0) capital cost difference between the scenario and the base case
</t>
        </r>
        <r>
          <rPr>
            <u/>
            <sz val="14"/>
            <color indexed="81"/>
            <rFont val="Arial"/>
            <family val="2"/>
          </rPr>
          <t>Savings</t>
        </r>
        <r>
          <rPr>
            <sz val="14"/>
            <color indexed="81"/>
            <rFont val="Arial"/>
            <family val="2"/>
          </rPr>
          <t xml:space="preserve"> is the initial (year 0) annual cost difference between the scenario and the base case</t>
        </r>
        <r>
          <rPr>
            <sz val="9"/>
            <color indexed="81"/>
            <rFont val="Tahoma"/>
            <family val="2"/>
          </rPr>
          <t xml:space="preserve">
</t>
        </r>
      </text>
    </comment>
    <comment ref="J77" authorId="1" shapeId="0" xr:uid="{697AB498-6EBB-4624-A941-F06A1025877C}">
      <text>
        <r>
          <rPr>
            <b/>
            <sz val="14"/>
            <color indexed="81"/>
            <rFont val="Arial"/>
            <family val="2"/>
          </rPr>
          <t>CAGBC:</t>
        </r>
        <r>
          <rPr>
            <sz val="14"/>
            <color indexed="81"/>
            <rFont val="Arial"/>
            <family val="2"/>
          </rPr>
          <t xml:space="preserve">
Payback = Investment divided by Savings
</t>
        </r>
        <r>
          <rPr>
            <u/>
            <sz val="14"/>
            <color indexed="81"/>
            <rFont val="Arial"/>
            <family val="2"/>
          </rPr>
          <t>Investment</t>
        </r>
        <r>
          <rPr>
            <sz val="14"/>
            <color indexed="81"/>
            <rFont val="Arial"/>
            <family val="2"/>
          </rPr>
          <t xml:space="preserve"> is the initial (year 0) capital cost difference between the scenario and the base case
</t>
        </r>
        <r>
          <rPr>
            <u/>
            <sz val="14"/>
            <color indexed="81"/>
            <rFont val="Arial"/>
            <family val="2"/>
          </rPr>
          <t>Savings</t>
        </r>
        <r>
          <rPr>
            <sz val="14"/>
            <color indexed="81"/>
            <rFont val="Arial"/>
            <family val="2"/>
          </rPr>
          <t xml:space="preserve"> is the initial (year 0) annual cost difference between the scenario and the base case</t>
        </r>
        <r>
          <rPr>
            <sz val="9"/>
            <color indexed="81"/>
            <rFont val="Tahoma"/>
            <family val="2"/>
          </rPr>
          <t xml:space="preserve">
</t>
        </r>
      </text>
    </comment>
    <comment ref="M77" authorId="1" shapeId="0" xr:uid="{826A0649-BD0D-447C-9B42-994FC1273D65}">
      <text>
        <r>
          <rPr>
            <b/>
            <sz val="14"/>
            <color indexed="81"/>
            <rFont val="Arial"/>
            <family val="2"/>
          </rPr>
          <t>CAGBC:</t>
        </r>
        <r>
          <rPr>
            <sz val="14"/>
            <color indexed="81"/>
            <rFont val="Arial"/>
            <family val="2"/>
          </rPr>
          <t xml:space="preserve">
Payback = Investment divided by Savings
</t>
        </r>
        <r>
          <rPr>
            <u/>
            <sz val="14"/>
            <color indexed="81"/>
            <rFont val="Arial"/>
            <family val="2"/>
          </rPr>
          <t>Investment</t>
        </r>
        <r>
          <rPr>
            <sz val="14"/>
            <color indexed="81"/>
            <rFont val="Arial"/>
            <family val="2"/>
          </rPr>
          <t xml:space="preserve"> is the initial (year 0) capital cost difference between the scenario and the base case
</t>
        </r>
        <r>
          <rPr>
            <u/>
            <sz val="14"/>
            <color indexed="81"/>
            <rFont val="Arial"/>
            <family val="2"/>
          </rPr>
          <t>Savings</t>
        </r>
        <r>
          <rPr>
            <sz val="14"/>
            <color indexed="81"/>
            <rFont val="Arial"/>
            <family val="2"/>
          </rPr>
          <t xml:space="preserve"> is the initial (year 0) annual cost difference between the scenario and the base case</t>
        </r>
        <r>
          <rPr>
            <sz val="9"/>
            <color indexed="81"/>
            <rFont val="Tahoma"/>
            <family val="2"/>
          </rPr>
          <t xml:space="preserve">
</t>
        </r>
      </text>
    </comment>
    <comment ref="P77" authorId="1" shapeId="0" xr:uid="{73308391-09C1-41B8-96E6-EC0D2FDE5D0E}">
      <text>
        <r>
          <rPr>
            <b/>
            <sz val="14"/>
            <color indexed="81"/>
            <rFont val="Arial"/>
            <family val="2"/>
          </rPr>
          <t>CAGBC:</t>
        </r>
        <r>
          <rPr>
            <sz val="14"/>
            <color indexed="81"/>
            <rFont val="Arial"/>
            <family val="2"/>
          </rPr>
          <t xml:space="preserve">
Payback = Investment divided by Savings
</t>
        </r>
        <r>
          <rPr>
            <u/>
            <sz val="14"/>
            <color indexed="81"/>
            <rFont val="Arial"/>
            <family val="2"/>
          </rPr>
          <t>Investment</t>
        </r>
        <r>
          <rPr>
            <sz val="14"/>
            <color indexed="81"/>
            <rFont val="Arial"/>
            <family val="2"/>
          </rPr>
          <t xml:space="preserve"> is the initial (year 0) capital cost difference between the scenario and the base case
</t>
        </r>
        <r>
          <rPr>
            <u/>
            <sz val="14"/>
            <color indexed="81"/>
            <rFont val="Arial"/>
            <family val="2"/>
          </rPr>
          <t>Savings</t>
        </r>
        <r>
          <rPr>
            <sz val="14"/>
            <color indexed="81"/>
            <rFont val="Arial"/>
            <family val="2"/>
          </rPr>
          <t xml:space="preserve"> is the initial (year 0) annual cost difference between the scenario and the base case</t>
        </r>
        <r>
          <rPr>
            <sz val="9"/>
            <color indexed="81"/>
            <rFont val="Tahoma"/>
            <family val="2"/>
          </rPr>
          <t xml:space="preserve">
</t>
        </r>
      </text>
    </comment>
    <comment ref="C78" authorId="1" shapeId="0" xr:uid="{43CD92D6-0C45-4940-842E-729A96E2EF3D}">
      <text>
        <r>
          <rPr>
            <b/>
            <sz val="14"/>
            <color indexed="81"/>
            <rFont val="Arial"/>
            <family val="2"/>
          </rPr>
          <t>CAGBC:</t>
        </r>
        <r>
          <rPr>
            <sz val="14"/>
            <color indexed="81"/>
            <rFont val="Arial"/>
            <family val="2"/>
          </rPr>
          <t xml:space="preserve">
In each year of the financial period evaluated:
If the scenario has a higher total cost, it is an expense. 
If the scenario has a lower total cost, it is an income. 
Yearly cash flows (expenses and income) are calculated for the entire financial period evaluated.
The discount rate that produces a Net Present Value of 0 over this period is the Internal Rate of Return.
NOTE: A message of "NA - see note" indicates the project has a net negative cash flow, or cash flows alternate between positive and negative. In these cases, IRR calculations are ambiguous and should not be reported.</t>
        </r>
      </text>
    </comment>
    <comment ref="G78" authorId="1" shapeId="0" xr:uid="{DFF41D8A-DCDD-4D51-8FB6-82E18AE67DF6}">
      <text>
        <r>
          <rPr>
            <b/>
            <sz val="14"/>
            <color indexed="81"/>
            <rFont val="Arial"/>
            <family val="2"/>
          </rPr>
          <t>CAGBC:</t>
        </r>
        <r>
          <rPr>
            <sz val="14"/>
            <color indexed="81"/>
            <rFont val="Arial"/>
            <family val="2"/>
          </rPr>
          <t xml:space="preserve">
In each year of the financial period evaluated:
If the scenario has a higher total cost, it is an expense. 
If the scenario has a lower total cost, it is an income. 
Yearly cash flows (expenses and income) are calculated for the entire financial period evaluated.
The discount rate that produces a Net Present Value of 0 over this period is the Internal Rate of Return.
NOTE: A message of "NA - see note" indicates the project has a net negative cash flow, or cash flows alternate between positive and negative. In these cases, IRR calculations are ambiguous and should not be reported.</t>
        </r>
      </text>
    </comment>
    <comment ref="J78" authorId="1" shapeId="0" xr:uid="{5813CDD1-496E-4ECE-804B-4AFE1CCE3091}">
      <text>
        <r>
          <rPr>
            <b/>
            <sz val="14"/>
            <color indexed="81"/>
            <rFont val="Arial"/>
            <family val="2"/>
          </rPr>
          <t>CAGBC:</t>
        </r>
        <r>
          <rPr>
            <sz val="14"/>
            <color indexed="81"/>
            <rFont val="Arial"/>
            <family val="2"/>
          </rPr>
          <t xml:space="preserve">
In each year of the financial period evaluated:
If the scenario has a higher total cost, it is an expense. 
If the scenario has a lower total cost, it is an income. 
Yearly cash flows (expenses and income) are calculated for the entire financial period evaluated.
The discount rate that produces a Net Present Value of 0 over this period is the Internal Rate of Return.
NOTE: A message of "NA - see note" indicates the project has a net negative cash flow, or cash flows alternate between positive and negative. In these cases, IRR calculations are ambiguous and should not be reported.</t>
        </r>
      </text>
    </comment>
    <comment ref="M78" authorId="1" shapeId="0" xr:uid="{14DC3339-8F27-4ACA-855E-49ECA3578D12}">
      <text>
        <r>
          <rPr>
            <b/>
            <sz val="14"/>
            <color indexed="81"/>
            <rFont val="Arial"/>
            <family val="2"/>
          </rPr>
          <t>CAGBC:</t>
        </r>
        <r>
          <rPr>
            <sz val="14"/>
            <color indexed="81"/>
            <rFont val="Arial"/>
            <family val="2"/>
          </rPr>
          <t xml:space="preserve">
In each year of the financial period evaluated:
If the scenario has a higher total cost, it is an expense. 
If the scenario has a lower total cost, it is an income. 
Yearly cash flows (expenses and income) are calculated for the entire financial period evaluated.
The discount rate that produces a Net Present Value of 0 over this period is the Internal Rate of Return.
NOTE: A message of "NA - see note" indicates the project has a net negative cash flow, or cash flows alternate between positive and negative. In these cases, IRR calculations are ambiguous and should not be reported.</t>
        </r>
      </text>
    </comment>
    <comment ref="P78" authorId="1" shapeId="0" xr:uid="{6FE40659-AED1-4E03-983E-6CD9A15C998E}">
      <text>
        <r>
          <rPr>
            <b/>
            <sz val="14"/>
            <color indexed="81"/>
            <rFont val="Arial"/>
            <family val="2"/>
          </rPr>
          <t>CAGBC:</t>
        </r>
        <r>
          <rPr>
            <sz val="14"/>
            <color indexed="81"/>
            <rFont val="Arial"/>
            <family val="2"/>
          </rPr>
          <t xml:space="preserve">
In each year of the financial period evaluated:
If the scenario has a higher total cost, it is an expense. 
If the scenario has a lower total cost, it is an income. 
Yearly cash flows (expenses and income) are calculated for the entire financial period evaluated.
The discount rate that produces a Net Present Value of 0 over this period is the Internal Rate of Return.
NOTE: A message of "NA - see note" indicates the project has a net negative cash flow, or cash flows alternate between positive and negative. In these cases, IRR calculations are ambiguous and should not be reported.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Onysko</author>
  </authors>
  <commentList>
    <comment ref="B14" authorId="0" shapeId="0" xr:uid="{31411EB1-11AD-4EA6-80AD-EFD33E3F7506}">
      <text>
        <r>
          <rPr>
            <b/>
            <sz val="9"/>
            <color indexed="81"/>
            <rFont val="Tahoma"/>
            <family val="2"/>
          </rPr>
          <t>Chris Onysko:</t>
        </r>
        <r>
          <rPr>
            <sz val="9"/>
            <color indexed="81"/>
            <rFont val="Tahoma"/>
            <family val="2"/>
          </rPr>
          <t xml:space="preserve">
Carbon offset is to calculate relative price of tCO2e to kgCO2e (not going to Btu)</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<sst xmlns="http://schemas.openxmlformats.org/spreadsheetml/2006/main" count="1669" uniqueCount="516">
  <si>
    <t>Password to unlock sheets, and workbook:</t>
  </si>
  <si>
    <t>CaGBCZCBPurpose2019</t>
  </si>
  <si>
    <t>Zero Carbon Building 
Life Cycle Cost Calculator v3</t>
  </si>
  <si>
    <t>INTRODUCTION</t>
  </si>
  <si>
    <t xml:space="preserve">The purpose of this workbook is to provide a financial analysis tool that can be used to evaluate the viability of carbon reduction projects. Significant financial and technological barriers to all-electric buildings may exist in some climate zones and building markets. For this reason, the Zero Carbon Building Standards allow the onsite combustion of fossil fuels and biologically derived fuels. 
</t>
  </si>
  <si>
    <t>All applicants for Zero Carbon Building Standard who rely on onsite combustion of fuels for space heating and/or service hot water must provide a Zero Carbon Transition Plan to demonstrate how the building will decarbonize in the future, showing that they have considered appropriate building design or retrofit measures. All ZCB-Design v4 projects that rely on onsite combustion for space heating and/or service hot water must also evaluate an alternative design that does not use combustion. To meet the Zero Carbon Transition Plan requirements of the Zero Carbon Building Standards, projects must conduct a financial analysis and are encouraged to use the most recent Life Cycle Cost Calculator version.</t>
  </si>
  <si>
    <t>The Zero Carbon Transition Plan must include a financial comparison of the designed or current system and a non-combustion based alternative, including net present value calculation of at least 20-years, which includes current and projected fuel cost escalation and a 3% discount rate.</t>
  </si>
  <si>
    <t>The workbook is organized into five tabs:</t>
  </si>
  <si>
    <t>1. General Project Info</t>
  </si>
  <si>
    <t>2. Scenarios &amp; Measures</t>
  </si>
  <si>
    <t>3. Results</t>
  </si>
  <si>
    <t>4. Emissions Tables</t>
  </si>
  <si>
    <t>5. References</t>
  </si>
  <si>
    <t>Legend:</t>
  </si>
  <si>
    <t>Requires input from the user. Default values are provided in some cases which can be changed by the user.</t>
  </si>
  <si>
    <t>Performs a calculation that cannot be modified.</t>
  </si>
  <si>
    <t xml:space="preserve">Performs a calculation that produces a key output in the Results tab. It cannot be modified. </t>
  </si>
  <si>
    <t>GENERAL PROJECT INFO</t>
  </si>
  <si>
    <t>Here the user reports common project details like project name, location, size, economic forecast values, carbon price costs, utility rate, and the carbon intensity values of each utility.</t>
  </si>
  <si>
    <t>SCENARIOS &amp; MEASURES</t>
  </si>
  <si>
    <t>Here the user defines scenarios that will be compared. Each scenario is created by listing all combustion equipment, or its replaced alternative, and providing details on energy consumption, costs, and durability. The first scenario is always the base-case - typically the existing building or chosen design.</t>
  </si>
  <si>
    <t>The user can also specify whole-scenario results where available from an energy model or similar whole-project analysis.</t>
  </si>
  <si>
    <t>ZCB-Design V4</t>
  </si>
  <si>
    <t xml:space="preserve">Zero Carbon Building – Design (ZCB-Design) Standard V4 projects that use onsite combustion to meet a portion of their space heating or service hot water as their chosen design must define both an alternative design Scenario with no onsite combustion and define a Zero Carbon Transition Plan Scenario. </t>
  </si>
  <si>
    <t>The second scenario is provided to the user to specify the combustion free Alternative Design.</t>
  </si>
  <si>
    <t>ZCB-Design V3</t>
  </si>
  <si>
    <t xml:space="preserve">Zero Carbon Building – Design (ZCB-Design) Standard V3 projects that use onsite combustion to meet a portion of their space heating or service hot water as their chosen design must define a Zero Carbon Transition Plan Scenario. </t>
  </si>
  <si>
    <t>The combustion free alternative design provided by the second scenario is not required for V3 of ZCB-Design.</t>
  </si>
  <si>
    <t>ZCB-Performance V2</t>
  </si>
  <si>
    <t xml:space="preserve">Zero Carbon Building – Performance (ZCB-Performance) Standard V2 projects that currently use onsite combustion to meet a portion of their space heating or service hot water must define a Zero Carbon Transition Plan Scenario. The Zero Carbon Transition Plan must be provided in the first certification and updated every five years thereafter (meaning the 1st year, 6th year, 11th year, etc.). </t>
  </si>
  <si>
    <t>RESULTS</t>
  </si>
  <si>
    <t>Here the user views side-by-side results from the financial analysis of each scenario, showing how each one performs relative to the base case. This tab is view only.</t>
  </si>
  <si>
    <t>EMISSIONS TABLES</t>
  </si>
  <si>
    <t>Tables that contain carbon intensity values for different fuel sources and future electric grid emission factors. This information is used to determine the default carbon intensity values in General Project Info and forecasted GHG emissions in Scenarios &amp; Measures.</t>
  </si>
  <si>
    <t>REFERENCES</t>
  </si>
  <si>
    <t xml:space="preserve">List of the references used in this workbook. </t>
  </si>
  <si>
    <t>GENERAL PROJECT INFORMATION</t>
  </si>
  <si>
    <t>Project Name</t>
  </si>
  <si>
    <t>Address</t>
  </si>
  <si>
    <t>City</t>
  </si>
  <si>
    <t>Postal Code</t>
  </si>
  <si>
    <t>Electrical consumption emissions will be offset by:</t>
  </si>
  <si>
    <t>ZCB-Design</t>
  </si>
  <si>
    <t>Province</t>
  </si>
  <si>
    <t>Project Type</t>
  </si>
  <si>
    <t>Gross Floor Area</t>
  </si>
  <si>
    <r>
      <t>m</t>
    </r>
    <r>
      <rPr>
        <vertAlign val="superscript"/>
        <sz val="14"/>
        <rFont val="Calibri"/>
        <family val="2"/>
        <scheme val="minor"/>
      </rPr>
      <t>2</t>
    </r>
  </si>
  <si>
    <t>ZCB-Performance</t>
  </si>
  <si>
    <t>FINANCIAL ASSUMPTIONS</t>
  </si>
  <si>
    <t>CARBON PRICE</t>
  </si>
  <si>
    <t>Timeline for Net Present Value</t>
  </si>
  <si>
    <t>years</t>
  </si>
  <si>
    <r>
      <t>Present Price</t>
    </r>
    <r>
      <rPr>
        <vertAlign val="superscript"/>
        <sz val="14"/>
        <rFont val="Calibri"/>
        <family val="2"/>
        <scheme val="minor"/>
      </rPr>
      <t>1</t>
    </r>
  </si>
  <si>
    <t>$/tCO2e</t>
  </si>
  <si>
    <t>Discount Rate</t>
  </si>
  <si>
    <t>%</t>
  </si>
  <si>
    <t>Escalation Rate</t>
  </si>
  <si>
    <t>$/t/year</t>
  </si>
  <si>
    <t>RECs</t>
  </si>
  <si>
    <t>Carbon Offsets</t>
  </si>
  <si>
    <t>Inflation Rate</t>
  </si>
  <si>
    <t>Max. Price</t>
  </si>
  <si>
    <t>LCC Start Date</t>
  </si>
  <si>
    <t>FUEL SOURCES</t>
  </si>
  <si>
    <t>Fuel Source</t>
  </si>
  <si>
    <t>Utility Rate</t>
  </si>
  <si>
    <t>Units</t>
  </si>
  <si>
    <t>Esc. Rate (%)</t>
  </si>
  <si>
    <t>Carbon Intensity</t>
  </si>
  <si>
    <t>Util</t>
  </si>
  <si>
    <t>Util cost (/kbtu)</t>
  </si>
  <si>
    <t>Util cost (/kWh)</t>
  </si>
  <si>
    <t>CI (kg/kBtu)</t>
  </si>
  <si>
    <t>CI (kg/kWh)</t>
  </si>
  <si>
    <t>Util Esc</t>
  </si>
  <si>
    <t>Natural_Gas</t>
  </si>
  <si>
    <t>$/</t>
  </si>
  <si>
    <t>m3</t>
  </si>
  <si>
    <t>kgCO2e/</t>
  </si>
  <si>
    <t>kWh</t>
  </si>
  <si>
    <t>Electricity</t>
  </si>
  <si>
    <t>/kWh</t>
  </si>
  <si>
    <t>District_Steam</t>
  </si>
  <si>
    <t>Mlb</t>
  </si>
  <si>
    <t>Chilled_Water_Electric_Drive</t>
  </si>
  <si>
    <t>ton hour</t>
  </si>
  <si>
    <t>Carbon_Offset</t>
  </si>
  <si>
    <t>kgCO2e</t>
  </si>
  <si>
    <t>KgCo2e</t>
  </si>
  <si>
    <t>Green_Heat_District_Heat</t>
  </si>
  <si>
    <t>GJ</t>
  </si>
  <si>
    <t>ft3</t>
  </si>
  <si>
    <t>ccf</t>
  </si>
  <si>
    <t>kcf</t>
  </si>
  <si>
    <t>MCf</t>
  </si>
  <si>
    <t>kBtu</t>
  </si>
  <si>
    <t>Mbtu</t>
  </si>
  <si>
    <t>Therm</t>
  </si>
  <si>
    <t>Fuel_Oil_1</t>
  </si>
  <si>
    <t>Gal (US)</t>
  </si>
  <si>
    <t>Gal (UK)</t>
  </si>
  <si>
    <t>Litre</t>
  </si>
  <si>
    <t>Fuel_Oil_2</t>
  </si>
  <si>
    <t>Fuel_Oil_4</t>
  </si>
  <si>
    <t>Fuel_Oil_5_and_6</t>
  </si>
  <si>
    <t>Diesel</t>
  </si>
  <si>
    <t>Kerosene</t>
  </si>
  <si>
    <t>Propane</t>
  </si>
  <si>
    <t>MBtu</t>
  </si>
  <si>
    <t>MWh</t>
  </si>
  <si>
    <t>Carbon Offset</t>
  </si>
  <si>
    <t>tCO2e</t>
  </si>
  <si>
    <t>kg</t>
  </si>
  <si>
    <t>lb</t>
  </si>
  <si>
    <t>klb</t>
  </si>
  <si>
    <t>District Hot Water</t>
  </si>
  <si>
    <t>Chilled Water Electric Drive</t>
  </si>
  <si>
    <t>Chilled Water Gas Absorption</t>
  </si>
  <si>
    <t>Chilled Water Gas Engine</t>
  </si>
  <si>
    <t>Biomass</t>
  </si>
  <si>
    <t>tonne (metric)</t>
  </si>
  <si>
    <t>ton</t>
  </si>
  <si>
    <t>Solar PV or Wind</t>
  </si>
  <si>
    <t>Other</t>
  </si>
  <si>
    <t>Biogas</t>
  </si>
  <si>
    <t>hide here</t>
  </si>
  <si>
    <t>Yes - meets ZCB</t>
  </si>
  <si>
    <t>No - transitional</t>
  </si>
  <si>
    <t>Year</t>
  </si>
  <si>
    <t>Elec?</t>
  </si>
  <si>
    <t>Project life time</t>
  </si>
  <si>
    <t>Pollution</t>
  </si>
  <si>
    <t>BASE CASE or CHOSEN DESIGN</t>
  </si>
  <si>
    <t>Combustion Free?</t>
  </si>
  <si>
    <t>REC cost</t>
  </si>
  <si>
    <t>REC esc. Rate</t>
  </si>
  <si>
    <t>Inflation</t>
  </si>
  <si>
    <t>Cons. Weighted Elec</t>
  </si>
  <si>
    <t>Price</t>
  </si>
  <si>
    <t>Carb. Off cost</t>
  </si>
  <si>
    <t>Carb. Off esc. Rate</t>
  </si>
  <si>
    <t>Discount</t>
  </si>
  <si>
    <t>Cost weighted avg. Esc Rate</t>
  </si>
  <si>
    <t>Discount factor</t>
  </si>
  <si>
    <t>Equipment / Measure</t>
  </si>
  <si>
    <t>Utility</t>
  </si>
  <si>
    <t>Implementation Year</t>
  </si>
  <si>
    <t>Annual Utility Consumption</t>
  </si>
  <si>
    <t>Annual Fuel Cost</t>
  </si>
  <si>
    <t>Electric GHG (kg CO₂e)</t>
  </si>
  <si>
    <r>
      <t>Other Fuels GHG (kg CO</t>
    </r>
    <r>
      <rPr>
        <b/>
        <sz val="14"/>
        <rFont val="Calibri"/>
        <family val="2"/>
      </rPr>
      <t>₂</t>
    </r>
    <r>
      <rPr>
        <b/>
        <sz val="14"/>
        <rFont val="Calibri"/>
        <family val="2"/>
        <scheme val="minor"/>
      </rPr>
      <t>e)</t>
    </r>
  </si>
  <si>
    <t>Expected Equipment Lifespan (yrs)</t>
  </si>
  <si>
    <t>Age (0=new)</t>
  </si>
  <si>
    <t>Capital Cost</t>
  </si>
  <si>
    <t>Incentive Value</t>
  </si>
  <si>
    <t>Annual O&amp;M Cost</t>
  </si>
  <si>
    <t>Residual Value - PV</t>
  </si>
  <si>
    <t>Elec? (1 = Yes, 0 = No)</t>
  </si>
  <si>
    <t>Util Esc. Rate</t>
  </si>
  <si>
    <t>PV of Lifetime util costs</t>
  </si>
  <si>
    <t>Util cons (kBtu)</t>
  </si>
  <si>
    <t>Util cons (kWh)</t>
  </si>
  <si>
    <t>Implementation Years for Electricity Emissions</t>
  </si>
  <si>
    <t>First Year Elec emissions (kgCO2)</t>
  </si>
  <si>
    <t>Electric emissions over lifespan (kgCO2)</t>
  </si>
  <si>
    <t>Non-elec Emissions (kgCO2)</t>
  </si>
  <si>
    <t>Years Accounted</t>
  </si>
  <si>
    <t>Remaining Project Life</t>
  </si>
  <si>
    <t>Remaining Equipment Life</t>
  </si>
  <si>
    <t>Initial age</t>
  </si>
  <si>
    <t>PV of Lifetime O&amp;M cost</t>
  </si>
  <si>
    <t>PV of lifetime carbon cost (ELEC)</t>
  </si>
  <si>
    <t>PV of lifetime carbon Cost (Non-ELEC)</t>
  </si>
  <si>
    <t>PV of lifetime cap cost</t>
  </si>
  <si>
    <t>PV of RECs for Elec</t>
  </si>
  <si>
    <t>PV of Carb. Offs for Elec</t>
  </si>
  <si>
    <t>PV of Carb. Offs for non-elec</t>
  </si>
  <si>
    <t>NPV Total</t>
  </si>
  <si>
    <t>Capital Cost (FV)</t>
  </si>
  <si>
    <t xml:space="preserve">Carbon Cost </t>
  </si>
  <si>
    <t>Over-write</t>
  </si>
  <si>
    <t>Annual CO value</t>
  </si>
  <si>
    <t>PV of CO</t>
  </si>
  <si>
    <t>Annual REC cost</t>
  </si>
  <si>
    <t>PV of RECs</t>
  </si>
  <si>
    <t>Annual pollution</t>
  </si>
  <si>
    <t>Total</t>
  </si>
  <si>
    <t>ekWh</t>
  </si>
  <si>
    <t>-</t>
  </si>
  <si>
    <t>Utility cost</t>
  </si>
  <si>
    <t>O&amp;M cost</t>
  </si>
  <si>
    <t>Elec emissions</t>
  </si>
  <si>
    <t>User-Reported Total</t>
  </si>
  <si>
    <t>NPV</t>
  </si>
  <si>
    <t>PV of lifetime</t>
  </si>
  <si>
    <t>Non-elec emissions</t>
  </si>
  <si>
    <t>Electric Future Grid Emissions</t>
  </si>
  <si>
    <t>Year 0 annual costs</t>
  </si>
  <si>
    <t>Non-over-write</t>
  </si>
  <si>
    <t>kgCO2e/kWh</t>
  </si>
  <si>
    <t>Elec Emissions</t>
  </si>
  <si>
    <t>Util cost</t>
  </si>
  <si>
    <t>ALL electricity source emissions over lifespan</t>
  </si>
  <si>
    <t>Non-Elec emissions</t>
  </si>
  <si>
    <t>O&amp;M Cost</t>
  </si>
  <si>
    <t xml:space="preserve">Project Type selected is 'ZCB-Performance', scroll down to enter zero carbon transition plan. </t>
  </si>
  <si>
    <t>ALTERNATIVE DESIGN</t>
  </si>
  <si>
    <t>Elec weight</t>
  </si>
  <si>
    <t>Electric grid emissions over lifespan (kgCO2)</t>
  </si>
  <si>
    <t>PV of lifetime pol cost (ELEC</t>
  </si>
  <si>
    <t>PV of lifetime pol. Cost (Non-ELEC)</t>
  </si>
  <si>
    <t>IRR Calcs</t>
  </si>
  <si>
    <t>Expenses</t>
  </si>
  <si>
    <t>Income</t>
  </si>
  <si>
    <t>Net</t>
  </si>
  <si>
    <t>IRR</t>
  </si>
  <si>
    <t>NPV (0% discount)</t>
  </si>
  <si>
    <t>HIDE ROWS</t>
  </si>
  <si>
    <t>Error?</t>
  </si>
  <si>
    <t>ZERO CARBON TRANSITION PLAN</t>
  </si>
  <si>
    <t>SCENARIO 1</t>
  </si>
  <si>
    <t>Capital Cost table</t>
  </si>
  <si>
    <t>SCENARIO 2</t>
  </si>
  <si>
    <t>SCENARIO 3</t>
  </si>
  <si>
    <t>Lifecycle</t>
  </si>
  <si>
    <t>Floor area</t>
  </si>
  <si>
    <r>
      <t>m</t>
    </r>
    <r>
      <rPr>
        <b/>
        <sz val="14"/>
        <rFont val="Calibri"/>
        <family val="2"/>
      </rPr>
      <t>²</t>
    </r>
  </si>
  <si>
    <t xml:space="preserve">ZCB Standard requires a 20-year timeline &amp; 3% discount rate. </t>
  </si>
  <si>
    <t>ANNUAL ENERGY &amp; EMISSIONS</t>
  </si>
  <si>
    <t>vs. Base Case</t>
  </si>
  <si>
    <t>Electricity Consumption</t>
  </si>
  <si>
    <t>Other Fuel Consumption</t>
  </si>
  <si>
    <t>Annual Energy Consumption</t>
  </si>
  <si>
    <t>Energy Intensity</t>
  </si>
  <si>
    <r>
      <t>kWh/m</t>
    </r>
    <r>
      <rPr>
        <b/>
        <vertAlign val="superscript"/>
        <sz val="14"/>
        <color theme="1" tint="-0.249977111117893"/>
        <rFont val="Calibri"/>
        <family val="2"/>
        <scheme val="minor"/>
      </rPr>
      <t>2</t>
    </r>
  </si>
  <si>
    <t>GHG Emissions - Electric</t>
  </si>
  <si>
    <r>
      <t>tCO</t>
    </r>
    <r>
      <rPr>
        <vertAlign val="subscript"/>
        <sz val="14"/>
        <rFont val="Calibri"/>
        <family val="2"/>
        <scheme val="minor"/>
      </rPr>
      <t>2</t>
    </r>
    <r>
      <rPr>
        <sz val="14"/>
        <rFont val="Calibri"/>
        <family val="2"/>
        <scheme val="minor"/>
      </rPr>
      <t>e</t>
    </r>
  </si>
  <si>
    <t>GHG Emissions - All Other</t>
  </si>
  <si>
    <t>Annual GHG Emissions</t>
  </si>
  <si>
    <t>GHG Intensity</t>
  </si>
  <si>
    <r>
      <t>kgCO</t>
    </r>
    <r>
      <rPr>
        <b/>
        <vertAlign val="subscript"/>
        <sz val="14"/>
        <color theme="1" tint="-0.249977111117893"/>
        <rFont val="Calibri"/>
        <family val="2"/>
        <scheme val="minor"/>
      </rPr>
      <t>2</t>
    </r>
    <r>
      <rPr>
        <b/>
        <sz val="14"/>
        <color theme="1" tint="-0.249977111117893"/>
        <rFont val="Calibri"/>
        <family val="2"/>
        <scheme val="minor"/>
      </rPr>
      <t>e/m</t>
    </r>
    <r>
      <rPr>
        <b/>
        <vertAlign val="superscript"/>
        <sz val="14"/>
        <color theme="1" tint="-0.249977111117893"/>
        <rFont val="Calibri"/>
        <family val="2"/>
        <scheme val="minor"/>
      </rPr>
      <t>2</t>
    </r>
  </si>
  <si>
    <t>LIFECYCLE ENERGY &amp; EMISSIONS</t>
  </si>
  <si>
    <t>hide</t>
  </si>
  <si>
    <t>Lifecycle Energy Consumption</t>
  </si>
  <si>
    <t>Lifecycle GHG Emissions</t>
  </si>
  <si>
    <t>YEAR 1 ANNUAL COSTS</t>
  </si>
  <si>
    <t>Utility costs (elec)</t>
  </si>
  <si>
    <t>Utility costs (non-elec)</t>
  </si>
  <si>
    <t>Annualized utility costs (total)</t>
  </si>
  <si>
    <t>Utility Cost</t>
  </si>
  <si>
    <t>$</t>
  </si>
  <si>
    <t>Utility Cost Intensity</t>
  </si>
  <si>
    <r>
      <t>$/m</t>
    </r>
    <r>
      <rPr>
        <vertAlign val="superscript"/>
        <sz val="14"/>
        <rFont val="Calibri"/>
        <family val="2"/>
        <scheme val="minor"/>
      </rPr>
      <t>2</t>
    </r>
  </si>
  <si>
    <t>Pollution costs (elec)</t>
  </si>
  <si>
    <t>Pollution costs (non-elec)</t>
  </si>
  <si>
    <t>Annualized pollution costs (total)</t>
  </si>
  <si>
    <t>Carbon Price Cost</t>
  </si>
  <si>
    <t>Pollution Cost Intensity</t>
  </si>
  <si>
    <t>REC &amp; offset costs (elec)</t>
  </si>
  <si>
    <t>REC &amp; offset costs (non-elec)</t>
  </si>
  <si>
    <t>Annualized REC &amp; offset costs (total)</t>
  </si>
  <si>
    <t>REC &amp; Offset Cost</t>
  </si>
  <si>
    <t>REC &amp; Offset Cost Intensity</t>
  </si>
  <si>
    <t>Annualized O&amp;M costs</t>
  </si>
  <si>
    <t>O&amp;M Cost Intensity</t>
  </si>
  <si>
    <t>Total annualized costs</t>
  </si>
  <si>
    <t>Total Annual Cost</t>
  </si>
  <si>
    <t>Total Annual Cost Intensity</t>
  </si>
  <si>
    <t>LIFECYCLE COSTS</t>
  </si>
  <si>
    <t>h</t>
  </si>
  <si>
    <t>Offset costs (elec)</t>
  </si>
  <si>
    <t>Offset costs (non-elec)</t>
  </si>
  <si>
    <t>Initial Capital Cost</t>
  </si>
  <si>
    <t>Residual Capital Value</t>
  </si>
  <si>
    <t>Net Present Value</t>
  </si>
  <si>
    <t>Annualized Net Present Value Per Year</t>
  </si>
  <si>
    <t>Net Present Value Intensity</t>
  </si>
  <si>
    <r>
      <t>/m</t>
    </r>
    <r>
      <rPr>
        <vertAlign val="superscript"/>
        <sz val="14"/>
        <rFont val="Calibri"/>
        <family val="2"/>
        <scheme val="minor"/>
      </rPr>
      <t>2</t>
    </r>
  </si>
  <si>
    <t>Incremental LCC per tCO2e reduced</t>
  </si>
  <si>
    <r>
      <t>$/tCO</t>
    </r>
    <r>
      <rPr>
        <vertAlign val="subscript"/>
        <sz val="14"/>
        <rFont val="Calibri"/>
        <family val="2"/>
        <scheme val="minor"/>
      </rPr>
      <t>2</t>
    </r>
    <r>
      <rPr>
        <sz val="14"/>
        <rFont val="Calibri"/>
        <family val="2"/>
        <scheme val="minor"/>
      </rPr>
      <t>e</t>
    </r>
  </si>
  <si>
    <t>Simple Payback Period</t>
  </si>
  <si>
    <t>Internal Rate of Return</t>
  </si>
  <si>
    <t>Gas</t>
  </si>
  <si>
    <r>
      <t>kg CO</t>
    </r>
    <r>
      <rPr>
        <vertAlign val="subscript"/>
        <sz val="11"/>
        <color theme="1"/>
        <rFont val="Calibri"/>
        <family val="2"/>
        <scheme val="minor"/>
      </rPr>
      <t>2</t>
    </r>
    <r>
      <rPr>
        <sz val="11"/>
        <color theme="1"/>
        <rFont val="Calibri"/>
        <family val="2"/>
        <scheme val="minor"/>
      </rPr>
      <t>e / Mbtu</t>
    </r>
  </si>
  <si>
    <t>Choose</t>
  </si>
  <si>
    <t>Alberta</t>
  </si>
  <si>
    <t>District Steam</t>
  </si>
  <si>
    <t>British Columbia</t>
  </si>
  <si>
    <t>Manitoba</t>
  </si>
  <si>
    <t>New Brunswick</t>
  </si>
  <si>
    <t>Newfoundland</t>
  </si>
  <si>
    <t>Northwest Territories</t>
  </si>
  <si>
    <t>Wood</t>
  </si>
  <si>
    <t>Nova Scotia</t>
  </si>
  <si>
    <t>Nunavut</t>
  </si>
  <si>
    <t>Fuel Oil 1</t>
  </si>
  <si>
    <t>Ontario</t>
  </si>
  <si>
    <t>Fuel Oil 2</t>
  </si>
  <si>
    <t>Prince Edward Island</t>
  </si>
  <si>
    <t>Fuel Oil 4</t>
  </si>
  <si>
    <t>Quebec</t>
  </si>
  <si>
    <t>Fuel Oil 5 and 6</t>
  </si>
  <si>
    <t>Saskatchewan</t>
  </si>
  <si>
    <t>Yukon</t>
  </si>
  <si>
    <r>
      <t>Natural Gas Intensities</t>
    </r>
    <r>
      <rPr>
        <vertAlign val="superscript"/>
        <sz val="14"/>
        <color theme="0"/>
        <rFont val="Calibri"/>
        <family val="2"/>
        <scheme val="minor"/>
      </rPr>
      <t>2</t>
    </r>
  </si>
  <si>
    <r>
      <t>Fuel Source Intensities</t>
    </r>
    <r>
      <rPr>
        <vertAlign val="superscript"/>
        <sz val="14"/>
        <color theme="0"/>
        <rFont val="Calibri"/>
        <family val="2"/>
        <scheme val="minor"/>
      </rPr>
      <t>2,3</t>
    </r>
  </si>
  <si>
    <r>
      <t>Future Grid Emission Factors</t>
    </r>
    <r>
      <rPr>
        <vertAlign val="superscript"/>
        <sz val="14"/>
        <color theme="0"/>
        <rFont val="Calibri"/>
        <family val="2"/>
        <scheme val="minor"/>
      </rPr>
      <t>4</t>
    </r>
    <r>
      <rPr>
        <sz val="14"/>
        <color theme="0"/>
        <rFont val="Calibri"/>
        <family val="2"/>
        <scheme val="minor"/>
      </rPr>
      <t xml:space="preserve">
t CO</t>
    </r>
    <r>
      <rPr>
        <vertAlign val="subscript"/>
        <sz val="14"/>
        <color theme="0"/>
        <rFont val="Calibri"/>
        <family val="2"/>
        <scheme val="minor"/>
      </rPr>
      <t>2</t>
    </r>
    <r>
      <rPr>
        <sz val="14"/>
        <color theme="0"/>
        <rFont val="Calibri"/>
        <family val="2"/>
        <scheme val="minor"/>
      </rPr>
      <t>e / GWh</t>
    </r>
  </si>
  <si>
    <r>
      <t>kg CO</t>
    </r>
    <r>
      <rPr>
        <vertAlign val="subscript"/>
        <sz val="14"/>
        <color theme="0"/>
        <rFont val="Calibri"/>
        <family val="2"/>
        <scheme val="minor"/>
      </rPr>
      <t>2</t>
    </r>
    <r>
      <rPr>
        <sz val="14"/>
        <color theme="0"/>
        <rFont val="Calibri"/>
        <family val="2"/>
        <scheme val="minor"/>
      </rPr>
      <t>e / GJ</t>
    </r>
  </si>
  <si>
    <r>
      <t>kg CO</t>
    </r>
    <r>
      <rPr>
        <vertAlign val="subscript"/>
        <sz val="14"/>
        <color theme="0"/>
        <rFont val="Calibri"/>
        <family val="2"/>
        <scheme val="minor"/>
      </rPr>
      <t>2</t>
    </r>
    <r>
      <rPr>
        <sz val="14"/>
        <color theme="0"/>
        <rFont val="Calibri"/>
        <family val="2"/>
        <scheme val="minor"/>
      </rPr>
      <t>e / kWh</t>
    </r>
  </si>
  <si>
    <t>District_Hot Water</t>
  </si>
  <si>
    <t>Chilled_Water_Gas_Absorption</t>
  </si>
  <si>
    <t>Chilled_Water_Gas_Engine</t>
  </si>
  <si>
    <r>
      <t xml:space="preserve">Environment and Climate Change Canada. 2023. </t>
    </r>
    <r>
      <rPr>
        <i/>
        <sz val="11"/>
        <rFont val="Calibri"/>
        <family val="2"/>
        <scheme val="minor"/>
      </rPr>
      <t xml:space="preserve">Update to the Pan-Canadian Approach to Carbon Pollution Pricing 2023-2030. </t>
    </r>
    <r>
      <rPr>
        <sz val="11"/>
        <rFont val="Calibri"/>
        <family val="2"/>
        <scheme val="minor"/>
      </rPr>
      <t>Available online at: https://www.canada.ca/en/environment-climate-change/services/climate-change/pricing-pollution-how-it-will-work/carbon-pollution-pricing-federal-benchmark-information/federal-benchmark-2023-2030.html</t>
    </r>
  </si>
  <si>
    <r>
      <t xml:space="preserve">Environment and Climate Change Canada. 2024. </t>
    </r>
    <r>
      <rPr>
        <i/>
        <sz val="11"/>
        <rFont val="Calibri"/>
        <family val="2"/>
        <scheme val="minor"/>
      </rPr>
      <t>National Inventory Report, 1990–2022: Greenhouse Gas Sources and Sinks in Canada</t>
    </r>
    <r>
      <rPr>
        <sz val="11"/>
        <rFont val="Calibri"/>
        <family val="2"/>
        <scheme val="minor"/>
      </rPr>
      <t>. Available online at: canada.ca/ghg-inventory</t>
    </r>
  </si>
  <si>
    <r>
      <t xml:space="preserve">Energy Star. 2023. </t>
    </r>
    <r>
      <rPr>
        <i/>
        <sz val="11"/>
        <rFont val="Calibri"/>
        <family val="2"/>
        <scheme val="minor"/>
      </rPr>
      <t>Greenhouse Gas Emissions</t>
    </r>
    <r>
      <rPr>
        <sz val="11"/>
        <rFont val="Calibri"/>
        <family val="2"/>
        <scheme val="minor"/>
      </rPr>
      <t>. Available online at: https://portfoliomanager.energystar.gov/pdf/reference/Emissions.pdf</t>
    </r>
  </si>
  <si>
    <r>
      <t xml:space="preserve">Environment and Climate Change Canada. 2023. </t>
    </r>
    <r>
      <rPr>
        <i/>
        <sz val="11"/>
        <rFont val="Calibri"/>
        <family val="2"/>
        <scheme val="minor"/>
      </rPr>
      <t>Electricity grid intensities</t>
    </r>
    <r>
      <rPr>
        <sz val="11"/>
        <rFont val="Calibri"/>
        <family val="2"/>
        <scheme val="minor"/>
      </rPr>
      <t>. Available online at: https://data-donnees.az.ec.gc.ca/data/substances/monitor/canada-s-greenhouse-gas-emissions-projections/Current-Projections-Actuelles/Energy-Energie/AM%20Scenario%20AMS/Grid-O%26G-Intensities-Intensites-Reseau-Delectricite-P%26G/?lang=en</t>
    </r>
  </si>
  <si>
    <r>
      <t xml:space="preserve">Energy Star. 2015. </t>
    </r>
    <r>
      <rPr>
        <i/>
        <sz val="11"/>
        <rFont val="Calibri"/>
        <family val="2"/>
        <scheme val="minor"/>
      </rPr>
      <t>Thermal Energy Conversions.</t>
    </r>
    <r>
      <rPr>
        <sz val="11"/>
        <rFont val="Calibri"/>
        <family val="2"/>
        <scheme val="minor"/>
      </rPr>
      <t xml:space="preserve"> Available online at: https://portfoliomanager.energystar.gov/pdf/reference/Thermal%20Conversions.pdf</t>
    </r>
  </si>
  <si>
    <t>Fuel</t>
  </si>
  <si>
    <t>ID</t>
  </si>
  <si>
    <t>vlookup</t>
  </si>
  <si>
    <r>
      <t>Multiplier to get to kBtu</t>
    </r>
    <r>
      <rPr>
        <vertAlign val="superscript"/>
        <sz val="11"/>
        <rFont val="Calibri"/>
        <family val="2"/>
        <scheme val="minor"/>
      </rPr>
      <t>5</t>
    </r>
  </si>
  <si>
    <t>Natural Gas</t>
  </si>
  <si>
    <t>NaturalGas</t>
  </si>
  <si>
    <t>Natural GaskBtu</t>
  </si>
  <si>
    <t>/ccf</t>
  </si>
  <si>
    <t>$/ccf</t>
  </si>
  <si>
    <t>Natural GasMBtu</t>
  </si>
  <si>
    <t>/cf</t>
  </si>
  <si>
    <t>cf</t>
  </si>
  <si>
    <t>$/ft3</t>
  </si>
  <si>
    <t>Natural Gascf</t>
  </si>
  <si>
    <t>/Gallon (UK)</t>
  </si>
  <si>
    <t>Cubic Meters</t>
  </si>
  <si>
    <t>$/m3</t>
  </si>
  <si>
    <t>Natural Gasccf</t>
  </si>
  <si>
    <t>/Gallon (US)</t>
  </si>
  <si>
    <t>Gallons (UK)</t>
  </si>
  <si>
    <t>$/gal (UK)</t>
  </si>
  <si>
    <t>Natural Gaskcf</t>
  </si>
  <si>
    <t>/GJ</t>
  </si>
  <si>
    <t>Gallons (US)</t>
  </si>
  <si>
    <t>$/gal (US)</t>
  </si>
  <si>
    <t>Mcf</t>
  </si>
  <si>
    <t>Natural GasMcf</t>
  </si>
  <si>
    <t>/kBtu</t>
  </si>
  <si>
    <t>$/GJ</t>
  </si>
  <si>
    <t>Therms</t>
  </si>
  <si>
    <t>Natural GasTherms</t>
  </si>
  <si>
    <t>/kcf</t>
  </si>
  <si>
    <t>$/kbtu</t>
  </si>
  <si>
    <t>Natural GasCubic Meters</t>
  </si>
  <si>
    <t>/kg</t>
  </si>
  <si>
    <t>$/kcf</t>
  </si>
  <si>
    <t>District_Hot_Water</t>
  </si>
  <si>
    <t>Natural GasGJ</t>
  </si>
  <si>
    <t>/kLb</t>
  </si>
  <si>
    <t>$/kg</t>
  </si>
  <si>
    <t>FuelOil1</t>
  </si>
  <si>
    <t>Fuel Oil 1kBtu</t>
  </si>
  <si>
    <t>kLbs</t>
  </si>
  <si>
    <t>$/klb</t>
  </si>
  <si>
    <t>Fuel Oil 1MBtu</t>
  </si>
  <si>
    <t>/Lb</t>
  </si>
  <si>
    <t>$/kWh</t>
  </si>
  <si>
    <t>Fuel Oil 1Gallons (US)</t>
  </si>
  <si>
    <t>/liter</t>
  </si>
  <si>
    <t>Lbs</t>
  </si>
  <si>
    <t>$/lb</t>
  </si>
  <si>
    <t>Fuel Oil 1Gallons (UK)</t>
  </si>
  <si>
    <t>/m3</t>
  </si>
  <si>
    <t>liters</t>
  </si>
  <si>
    <t>$/litre</t>
  </si>
  <si>
    <t>Solar_PV_or_Wind</t>
  </si>
  <si>
    <t>Fuel Oil 1liters</t>
  </si>
  <si>
    <t>/MBtu</t>
  </si>
  <si>
    <t>$/Mbtu</t>
  </si>
  <si>
    <t>Fuel Oil 1GJ</t>
  </si>
  <si>
    <t>/Mcf</t>
  </si>
  <si>
    <t>$/Mcf</t>
  </si>
  <si>
    <t>FuelOil2</t>
  </si>
  <si>
    <t>Fuel Oil 2kBtu</t>
  </si>
  <si>
    <t>/MLb</t>
  </si>
  <si>
    <t>MLbs</t>
  </si>
  <si>
    <t>$/Mlbs</t>
  </si>
  <si>
    <t>Fuel Oil 2MBtu</t>
  </si>
  <si>
    <t>/MWh</t>
  </si>
  <si>
    <t>$/MWh</t>
  </si>
  <si>
    <t>Fuel Oil 2Gallons (US)</t>
  </si>
  <si>
    <t>/Therm</t>
  </si>
  <si>
    <t>$/Therm</t>
  </si>
  <si>
    <t>Fuel Oil 2Gallons (UK)</t>
  </si>
  <si>
    <t>/Ton</t>
  </si>
  <si>
    <t>Ton Hours</t>
  </si>
  <si>
    <t>$/ton hour</t>
  </si>
  <si>
    <t>Fuel Oil 2liters</t>
  </si>
  <si>
    <t>/Ton Hour</t>
  </si>
  <si>
    <t>Tonnes (metric)</t>
  </si>
  <si>
    <t>$/tonne (metric)</t>
  </si>
  <si>
    <t>Fuel Oil 2GJ</t>
  </si>
  <si>
    <t>/Tonne (metric)</t>
  </si>
  <si>
    <t>Tons</t>
  </si>
  <si>
    <t>$/ton</t>
  </si>
  <si>
    <t>FuelOil4</t>
  </si>
  <si>
    <t>Fuel Oil 4kBtu</t>
  </si>
  <si>
    <t>Fuel Oil 4MBtu</t>
  </si>
  <si>
    <t>Fuel Oil 4Gallons (US)</t>
  </si>
  <si>
    <t>Fuel Oil 4Gallons (UK)</t>
  </si>
  <si>
    <t>kbtu</t>
  </si>
  <si>
    <t>Fuel Oil 4liters</t>
  </si>
  <si>
    <t>Fuel Oil 4GJ</t>
  </si>
  <si>
    <t>FuelOil5and6</t>
  </si>
  <si>
    <t>Fuel Oil 5 and 6kBtu</t>
  </si>
  <si>
    <t>Fuel Oil 5 and 6MBtu</t>
  </si>
  <si>
    <t>Fuel Oil 5 and 6Gallons (US)</t>
  </si>
  <si>
    <t>Fuel Oil 5 and 6Gallons (UK)</t>
  </si>
  <si>
    <t>Fuel Oil 5 and 6liters</t>
  </si>
  <si>
    <t>Fuel Oil 5 and 6GJ</t>
  </si>
  <si>
    <t>DieselkBtu</t>
  </si>
  <si>
    <t>DieselMBtu</t>
  </si>
  <si>
    <t>DieselGallons (US)</t>
  </si>
  <si>
    <t>DieselGallons (UK)</t>
  </si>
  <si>
    <t>Dieselliters</t>
  </si>
  <si>
    <t>DieselGJ</t>
  </si>
  <si>
    <t>KerosenekBtu</t>
  </si>
  <si>
    <t>KeroseneMBtu</t>
  </si>
  <si>
    <t>KeroseneGallons (US)</t>
  </si>
  <si>
    <t>KeroseneGallons (UK)</t>
  </si>
  <si>
    <t>Keroseneliters</t>
  </si>
  <si>
    <t>KeroseneGJ</t>
  </si>
  <si>
    <t>PropanekBtu</t>
  </si>
  <si>
    <t>PropaneMBtu</t>
  </si>
  <si>
    <t>Propanecf</t>
  </si>
  <si>
    <t>Propaneccf</t>
  </si>
  <si>
    <t>Propanekcf</t>
  </si>
  <si>
    <t>PropaneGallons (US)</t>
  </si>
  <si>
    <t>PropaneGallons (UK)</t>
  </si>
  <si>
    <t>Propaneliters</t>
  </si>
  <si>
    <t>PropaneGJ</t>
  </si>
  <si>
    <t>ElectricitykBtu</t>
  </si>
  <si>
    <t>ElectricityMBtu</t>
  </si>
  <si>
    <t>ElectricitykWh</t>
  </si>
  <si>
    <t>ElectricityMWh</t>
  </si>
  <si>
    <t>ElectricityGJ</t>
  </si>
  <si>
    <t>DistrictSteam</t>
  </si>
  <si>
    <t>District SteamkBtu</t>
  </si>
  <si>
    <t>District SteamMBtu</t>
  </si>
  <si>
    <t>District SteamLbs</t>
  </si>
  <si>
    <t>District SteamkLbs</t>
  </si>
  <si>
    <t>District SteamMLbs</t>
  </si>
  <si>
    <t>therms</t>
  </si>
  <si>
    <t>District Steamtherms</t>
  </si>
  <si>
    <t>District SteamGJ</t>
  </si>
  <si>
    <t>District Steamkg</t>
  </si>
  <si>
    <t>DistrictHotWater</t>
  </si>
  <si>
    <t>District Hot WaterkBtu</t>
  </si>
  <si>
    <t>District Hot WaterMBtu</t>
  </si>
  <si>
    <t>District Hot WaterTherms</t>
  </si>
  <si>
    <t>District Hot WaterGJ</t>
  </si>
  <si>
    <t>ChilledWaterElectricDrive</t>
  </si>
  <si>
    <t>Chilled Water Electric DrivekBtu</t>
  </si>
  <si>
    <t>Chilled Water Electric DriveMBtu</t>
  </si>
  <si>
    <t>Chilled Water Electric DriveTon Hours</t>
  </si>
  <si>
    <t>Chilled Water Electric DriveGJ</t>
  </si>
  <si>
    <t>ChilledWaterGasAbsorption</t>
  </si>
  <si>
    <t>Chilled Water Gas AbsorptionkBtu</t>
  </si>
  <si>
    <t>Chilled Water Gas AbsorptionMBtu</t>
  </si>
  <si>
    <t>Chilled Water Gas AbsorptionTon Hours</t>
  </si>
  <si>
    <t>Chilled Water Gas AbsorptionGJ</t>
  </si>
  <si>
    <t>ChilledWaterGasEngine</t>
  </si>
  <si>
    <t>Chilled Water Gas EnginekBtu</t>
  </si>
  <si>
    <t>Chilled Water Gas EngineMBtu</t>
  </si>
  <si>
    <t>Chilled Water Gas EngineTon Hours</t>
  </si>
  <si>
    <t>Chilled Water Gas EngineGJ</t>
  </si>
  <si>
    <t>BiomasskBtu</t>
  </si>
  <si>
    <t>BiomassMBtu</t>
  </si>
  <si>
    <t>BiomassTons</t>
  </si>
  <si>
    <t>BiomassTonnes (metric)</t>
  </si>
  <si>
    <t>BiomassGJ</t>
  </si>
  <si>
    <t>SolarPVorWind</t>
  </si>
  <si>
    <t>Solar PV or WindkBtu</t>
  </si>
  <si>
    <t>Solar PV or WindMBtu</t>
  </si>
  <si>
    <t>Solar PV or WindkWh</t>
  </si>
  <si>
    <t>Solar PV or WindMWh</t>
  </si>
  <si>
    <t>Solar PV or WindGJ</t>
  </si>
  <si>
    <t>OtherkBtu</t>
  </si>
  <si>
    <t>OtherMBtu</t>
  </si>
  <si>
    <t>OtherGJ</t>
  </si>
  <si>
    <t>BiogaskBtu</t>
  </si>
  <si>
    <t>BiogasMBtu</t>
  </si>
  <si>
    <t>Biogascf</t>
  </si>
  <si>
    <t>Biogasccf</t>
  </si>
  <si>
    <t>Biogaskcf</t>
  </si>
  <si>
    <t>BiogasMcf</t>
  </si>
  <si>
    <t>BiogasTherms</t>
  </si>
  <si>
    <t>BiogasCubic Meters</t>
  </si>
  <si>
    <t>BiogasGJ</t>
  </si>
  <si>
    <r>
      <t>Multiplier to get to kBtu</t>
    </r>
    <r>
      <rPr>
        <vertAlign val="superscript"/>
        <sz val="11"/>
        <color theme="1"/>
        <rFont val="Calibri"/>
        <family val="2"/>
        <scheme val="minor"/>
      </rPr>
      <t>5</t>
    </r>
  </si>
  <si>
    <t>Energy Source</t>
  </si>
  <si>
    <t>kLb</t>
  </si>
  <si>
    <t>Lb</t>
  </si>
  <si>
    <t>litre</t>
  </si>
  <si>
    <t>MLb</t>
  </si>
  <si>
    <t>Ton Hour</t>
  </si>
  <si>
    <t>Tonne (metric)</t>
  </si>
  <si>
    <t>Ton</t>
  </si>
  <si>
    <t>Electricity?</t>
  </si>
  <si>
    <t>No</t>
  </si>
  <si>
    <t>Yes</t>
  </si>
  <si>
    <t>$/MCf</t>
  </si>
  <si>
    <t>$/kBtu</t>
  </si>
  <si>
    <t>$/MBtu</t>
  </si>
  <si>
    <t>$/Gal (US)</t>
  </si>
  <si>
    <t>$/Gal (UK)</t>
  </si>
  <si>
    <t>$/Litre</t>
  </si>
  <si>
    <t>$/kgCO2e</t>
  </si>
  <si>
    <t>$/Mlb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</si>
</sst>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8" formatCode="&quot;$&quot;#,##0.00_);[Red]\(&quot;$&quot;#,##0.00\)"/>
    <numFmt numFmtId="43" formatCode="_(* #,##0.00_);_(* \(#,##0.00\);_(* &quot;-&quot;??_);_(@_)"/>
    <numFmt numFmtId="164" formatCode="&quot;$&quot;#,##0;[Red]\-&quot;$&quot;#,##0"/>
    <numFmt numFmtId="165" formatCode="&quot;$&quot;#,##0.00;[Red]\-&quot;$&quot;#,##0.00"/>
    <numFmt numFmtId="166" formatCode="_-&quot;$&quot;* #,##0_-;\-&quot;$&quot;* #,##0_-;_-&quot;$&quot;* &quot;-&quot;_-;_-@_-"/>
    <numFmt numFmtId="167" formatCode="_-&quot;$&quot;* #,##0.00_-;\-&quot;$&quot;* #,##0.00_-;_-&quot;$&quot;* &quot;-&quot;??_-;_-@_-"/>
    <numFmt numFmtId="168" formatCode="&quot;$&quot;#,##0.00"/>
    <numFmt numFmtId="169" formatCode="0.0"/>
    <numFmt numFmtId="170" formatCode="&quot;$&quot;#,##0"/>
    <numFmt numFmtId="171" formatCode="_-&quot;$&quot;* #,##0_-;\-&quot;$&quot;* #,##0_-;_-&quot;$&quot;* &quot;-&quot;??_-;_-@_-"/>
    <numFmt numFmtId="172" formatCode="0.000"/>
    <numFmt numFmtId="173" formatCode="_(* #,##0_);_(* \(#,##0\);_(* &quot;-&quot;??_);_(@_)"/>
    <numFmt numFmtId="174" formatCode="0.0%"/>
    <numFmt numFmtId="175" formatCode="0.0000"/>
    <numFmt numFmtId="176" formatCode="\+#,##0;\-#,##0;0;"/>
    <numFmt numFmtId="177" formatCode="\+&quot;$&quot;#,##0;\-&quot;$&quot;#,##0;&quot;$&quot;0;"/>
    <numFmt numFmtId="178" formatCode="\+&quot;$&quot;#,##0.00;\-&quot;$&quot;#,##0.00;&quot;$&quot;0.00"/>
  </numFmts>
  <fonts count="47">
    <font>
      <sz val="11"/>
      <color theme="1"/>
      <name val="Calibri"/>
      <family val="2"/>
      <scheme val="minor"/>
    </font>
    <font>
      <vertAlign val="subscript"/>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1"/>
      <color theme="1" tint="-0.499984740745262"/>
      <name val="Calibri"/>
      <family val="2"/>
      <scheme val="minor"/>
    </font>
    <font>
      <b/>
      <sz val="11"/>
      <color theme="1" tint="-0.499984740745262"/>
      <name val="Calibri"/>
      <family val="2"/>
      <scheme val="minor"/>
    </font>
    <font>
      <sz val="11"/>
      <color theme="8" tint="-0.249977111117893"/>
      <name val="Calibri"/>
      <family val="2"/>
      <scheme val="minor"/>
    </font>
    <font>
      <sz val="14"/>
      <color theme="1" tint="-0.499984740745262"/>
      <name val="Calibri"/>
      <family val="2"/>
      <scheme val="minor"/>
    </font>
    <font>
      <sz val="36"/>
      <color theme="1"/>
      <name val="Calibri"/>
      <family val="2"/>
      <scheme val="minor"/>
    </font>
    <font>
      <sz val="9"/>
      <color theme="1" tint="-0.499984740745262"/>
      <name val="Calibri"/>
      <family val="2"/>
      <scheme val="minor"/>
    </font>
    <font>
      <sz val="11"/>
      <name val="Calibri"/>
      <family val="2"/>
      <scheme val="minor"/>
    </font>
    <font>
      <b/>
      <sz val="14"/>
      <color theme="1" tint="-0.499984740745262"/>
      <name val="Calibri"/>
      <family val="2"/>
      <scheme val="minor"/>
    </font>
    <font>
      <sz val="14"/>
      <name val="Calibri"/>
      <family val="2"/>
      <scheme val="minor"/>
    </font>
    <font>
      <b/>
      <sz val="14"/>
      <name val="Calibri"/>
      <family val="2"/>
      <scheme val="minor"/>
    </font>
    <font>
      <sz val="14"/>
      <color theme="1"/>
      <name val="Calibri"/>
      <family val="2"/>
      <scheme val="minor"/>
    </font>
    <font>
      <sz val="36"/>
      <name val="Calibri"/>
      <family val="2"/>
      <scheme val="minor"/>
    </font>
    <font>
      <vertAlign val="superscript"/>
      <sz val="14"/>
      <name val="Calibri"/>
      <family val="2"/>
      <scheme val="minor"/>
    </font>
    <font>
      <b/>
      <sz val="14"/>
      <color indexed="81"/>
      <name val="Arial"/>
      <family val="2"/>
    </font>
    <font>
      <sz val="14"/>
      <color indexed="81"/>
      <name val="Arial"/>
      <family val="2"/>
    </font>
    <font>
      <b/>
      <sz val="14"/>
      <name val="Calibri"/>
      <family val="2"/>
    </font>
    <font>
      <i/>
      <sz val="14"/>
      <name val="Calibri"/>
      <family val="2"/>
      <scheme val="minor"/>
    </font>
    <font>
      <vertAlign val="subscript"/>
      <sz val="14"/>
      <name val="Calibri"/>
      <family val="2"/>
      <scheme val="minor"/>
    </font>
    <font>
      <u/>
      <sz val="14"/>
      <color indexed="81"/>
      <name val="Arial"/>
      <family val="2"/>
    </font>
    <font>
      <sz val="14"/>
      <color theme="0"/>
      <name val="Calibri"/>
      <family val="2"/>
      <scheme val="minor"/>
    </font>
    <font>
      <vertAlign val="subscript"/>
      <sz val="14"/>
      <color theme="0"/>
      <name val="Calibri"/>
      <family val="2"/>
      <scheme val="minor"/>
    </font>
    <font>
      <sz val="14"/>
      <color rgb="FFFFFFFF"/>
      <name val="Calibri"/>
      <family val="2"/>
      <scheme val="minor"/>
    </font>
    <font>
      <i/>
      <sz val="11"/>
      <name val="Calibri"/>
      <family val="2"/>
      <scheme val="minor"/>
    </font>
    <font>
      <vertAlign val="superscript"/>
      <sz val="14"/>
      <color theme="0"/>
      <name val="Calibri"/>
      <family val="2"/>
      <scheme val="minor"/>
    </font>
    <font>
      <sz val="11"/>
      <color rgb="FFFF0000"/>
      <name val="Calibri"/>
      <family val="2"/>
      <scheme val="minor"/>
    </font>
    <font>
      <b/>
      <sz val="11"/>
      <name val="Calibri"/>
      <family val="2"/>
      <scheme val="minor"/>
    </font>
    <font>
      <vertAlign val="superscript"/>
      <sz val="11"/>
      <name val="Calibri"/>
      <family val="2"/>
      <scheme val="minor"/>
    </font>
    <font>
      <vertAlign val="superscript"/>
      <sz val="11"/>
      <color theme="1"/>
      <name val="Calibri"/>
      <family val="2"/>
      <scheme val="minor"/>
    </font>
    <font>
      <sz val="14"/>
      <color rgb="FFFF0000"/>
      <name val="Calibri"/>
      <family val="2"/>
      <scheme val="minor"/>
    </font>
    <font>
      <b/>
      <sz val="14"/>
      <color rgb="FFFF0000"/>
      <name val="Calibri"/>
      <family val="2"/>
      <scheme val="minor"/>
    </font>
    <font>
      <b/>
      <sz val="16"/>
      <color rgb="FFFF0000"/>
      <name val="Calibri"/>
      <family val="2"/>
      <scheme val="minor"/>
    </font>
    <font>
      <sz val="10"/>
      <color indexed="81"/>
      <name val="Tahoma"/>
      <family val="2"/>
    </font>
    <font>
      <b/>
      <u/>
      <sz val="14"/>
      <name val="Calibri"/>
      <family val="2"/>
      <scheme val="minor"/>
    </font>
    <font>
      <b/>
      <sz val="14"/>
      <color theme="1" tint="-0.249977111117893"/>
      <name val="Calibri"/>
      <family val="2"/>
      <scheme val="minor"/>
    </font>
    <font>
      <b/>
      <vertAlign val="superscript"/>
      <sz val="14"/>
      <color theme="1" tint="-0.249977111117893"/>
      <name val="Calibri"/>
      <family val="2"/>
      <scheme val="minor"/>
    </font>
    <font>
      <b/>
      <vertAlign val="subscript"/>
      <sz val="14"/>
      <color theme="1" tint="-0.249977111117893"/>
      <name val="Calibri"/>
      <family val="2"/>
      <scheme val="minor"/>
    </font>
    <font>
      <u/>
      <sz val="14"/>
      <name val="Calibri"/>
      <family val="2"/>
      <scheme val="minor"/>
    </font>
    <font>
      <b/>
      <sz val="14"/>
      <color theme="0"/>
      <name val="Calibri"/>
      <family val="2"/>
      <scheme val="minor"/>
    </font>
    <font>
      <sz val="14"/>
      <color rgb="FF080808"/>
      <name val="Calibri"/>
      <family val="2"/>
      <scheme val="minor"/>
    </font>
    <font>
      <sz val="14"/>
      <color rgb="FF000000"/>
      <name val="Calibri"/>
      <family val="2"/>
    </font>
    <font>
      <sz val="14"/>
      <color rgb="FF000000"/>
      <name val="Calibri"/>
      <family val="2"/>
      <scheme val="minor"/>
    </font>
    <font>
      <u/>
      <sz val="14"/>
      <color rgb="FF00000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8"/>
        <bgColor theme="8"/>
      </patternFill>
    </fill>
    <fill>
      <patternFill patternType="solid">
        <fgColor theme="8"/>
        <bgColor indexed="64"/>
      </patternFill>
    </fill>
    <fill>
      <patternFill patternType="solid">
        <fgColor theme="8" tint="-0.749992370372631"/>
        <bgColor indexed="64"/>
      </patternFill>
    </fill>
    <fill>
      <patternFill patternType="solid">
        <fgColor rgb="FFFFFF00"/>
        <bgColor indexed="64"/>
      </patternFill>
    </fill>
    <fill>
      <patternFill patternType="solid">
        <fgColor rgb="FF00837B"/>
        <bgColor indexed="64"/>
      </patternFill>
    </fill>
    <fill>
      <patternFill patternType="solid">
        <fgColor rgb="FF080808"/>
        <bgColor indexed="64"/>
      </patternFill>
    </fill>
    <fill>
      <patternFill patternType="solid">
        <fgColor rgb="FFBFBFBF"/>
        <bgColor indexed="64"/>
      </patternFill>
    </fill>
    <fill>
      <patternFill patternType="solid">
        <fgColor theme="5" tint="-0.249977111117893"/>
        <bgColor indexed="64"/>
      </patternFill>
    </fill>
  </fills>
  <borders count="50">
    <border>
      <left/>
      <right/>
      <top/>
      <bottom/>
      <diagonal/>
    </border>
    <border>
      <left style="thin">
        <color theme="8"/>
      </left>
      <right/>
      <top style="thin">
        <color theme="8"/>
      </top>
      <bottom/>
      <diagonal/>
    </border>
    <border>
      <left style="thin">
        <color theme="8"/>
      </left>
      <right/>
      <top style="thin">
        <color theme="8"/>
      </top>
      <bottom style="thin">
        <color theme="8"/>
      </bottom>
      <diagonal/>
    </border>
    <border>
      <left/>
      <right/>
      <top style="thin">
        <color theme="8"/>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FFFFFF"/>
      </left>
      <right style="thin">
        <color rgb="FFFFFFFF"/>
      </right>
      <top style="thin">
        <color rgb="FFFFFFFF"/>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FFFFFF"/>
      </right>
      <top style="medium">
        <color indexed="64"/>
      </top>
      <bottom style="thin">
        <color rgb="FFFFFFFF"/>
      </bottom>
      <diagonal/>
    </border>
    <border>
      <left style="thin">
        <color rgb="FFFFFFFF"/>
      </left>
      <right/>
      <top style="medium">
        <color indexed="64"/>
      </top>
      <bottom style="thin">
        <color rgb="FFFFFFFF"/>
      </bottom>
      <diagonal/>
    </border>
    <border>
      <left/>
      <right/>
      <top style="medium">
        <color indexed="64"/>
      </top>
      <bottom style="thin">
        <color rgb="FFFFFFFF"/>
      </bottom>
      <diagonal/>
    </border>
    <border>
      <left/>
      <right style="medium">
        <color indexed="64"/>
      </right>
      <top style="medium">
        <color indexed="64"/>
      </top>
      <bottom style="thin">
        <color rgb="FFFFFFFF"/>
      </bottom>
      <diagonal/>
    </border>
    <border>
      <left style="medium">
        <color indexed="64"/>
      </left>
      <right style="thin">
        <color rgb="FFFFFFFF"/>
      </right>
      <top style="thin">
        <color rgb="FFFFFFFF"/>
      </top>
      <bottom/>
      <diagonal/>
    </border>
    <border>
      <left style="thin">
        <color rgb="FFFFFFFF"/>
      </left>
      <right style="medium">
        <color indexed="64"/>
      </right>
      <top style="thin">
        <color rgb="FFFFFFFF"/>
      </top>
      <bottom/>
      <diagonal/>
    </border>
    <border>
      <left/>
      <right style="thin">
        <color rgb="FFFFFFFF"/>
      </right>
      <top style="thin">
        <color rgb="FFFFFFFF"/>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top style="thin">
        <color theme="0" tint="-0.499984740745262"/>
      </top>
      <bottom style="thin">
        <color theme="0" tint="-0.499984740745262"/>
      </bottom>
      <diagonal/>
    </border>
    <border>
      <left style="medium">
        <color rgb="FF080808"/>
      </left>
      <right style="thin">
        <color theme="1"/>
      </right>
      <top style="medium">
        <color rgb="FF080808"/>
      </top>
      <bottom/>
      <diagonal/>
    </border>
    <border>
      <left style="thin">
        <color theme="1"/>
      </left>
      <right style="thin">
        <color theme="1"/>
      </right>
      <top style="medium">
        <color rgb="FF080808"/>
      </top>
      <bottom/>
      <diagonal/>
    </border>
    <border>
      <left style="thin">
        <color theme="1"/>
      </left>
      <right style="medium">
        <color rgb="FF080808"/>
      </right>
      <top style="medium">
        <color rgb="FF080808"/>
      </top>
      <bottom/>
      <diagonal/>
    </border>
    <border>
      <left style="medium">
        <color rgb="FF080808"/>
      </left>
      <right style="thin">
        <color rgb="FFFFFFFF"/>
      </right>
      <top style="thin">
        <color theme="0"/>
      </top>
      <bottom style="medium">
        <color rgb="FF080808"/>
      </bottom>
      <diagonal/>
    </border>
    <border>
      <left style="thin">
        <color rgb="FFFFFFFF"/>
      </left>
      <right style="thin">
        <color rgb="FFFFFFFF"/>
      </right>
      <top style="thin">
        <color theme="0"/>
      </top>
      <bottom style="medium">
        <color rgb="FF080808"/>
      </bottom>
      <diagonal/>
    </border>
    <border>
      <left style="thin">
        <color rgb="FFFFFFFF"/>
      </left>
      <right style="medium">
        <color rgb="FF080808"/>
      </right>
      <top style="thin">
        <color theme="0"/>
      </top>
      <bottom style="medium">
        <color rgb="FF080808"/>
      </bottom>
      <diagonal/>
    </border>
    <border>
      <left style="medium">
        <color rgb="FF080808"/>
      </left>
      <right/>
      <top style="medium">
        <color rgb="FF080808"/>
      </top>
      <bottom style="thin">
        <color rgb="FFFFFFFF"/>
      </bottom>
      <diagonal/>
    </border>
    <border>
      <left/>
      <right/>
      <top style="medium">
        <color rgb="FF080808"/>
      </top>
      <bottom style="thin">
        <color rgb="FFFFFFFF"/>
      </bottom>
      <diagonal/>
    </border>
    <border>
      <left/>
      <right style="medium">
        <color rgb="FF080808"/>
      </right>
      <top style="medium">
        <color rgb="FF080808"/>
      </top>
      <bottom style="thin">
        <color rgb="FFFFFFFF"/>
      </bottom>
      <diagonal/>
    </border>
    <border>
      <left style="medium">
        <color rgb="FF080808"/>
      </left>
      <right/>
      <top/>
      <bottom style="medium">
        <color rgb="FF080808"/>
      </bottom>
      <diagonal/>
    </border>
    <border>
      <left style="thin">
        <color rgb="FFFFFFFF"/>
      </left>
      <right style="thin">
        <color rgb="FFFFFFFF"/>
      </right>
      <top style="thin">
        <color rgb="FFFFFFFF"/>
      </top>
      <bottom style="medium">
        <color rgb="FF080808"/>
      </bottom>
      <diagonal/>
    </border>
    <border>
      <left style="thin">
        <color rgb="FFFFFFFF"/>
      </left>
      <right style="medium">
        <color rgb="FF080808"/>
      </right>
      <top style="thin">
        <color rgb="FFFFFFFF"/>
      </top>
      <bottom style="medium">
        <color rgb="FF080808"/>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8"/>
      </left>
      <right/>
      <top/>
      <bottom/>
      <diagonal/>
    </border>
  </borders>
  <cellStyleXfs count="4">
    <xf numFmtId="0" fontId="0" fillId="0" borderId="0"/>
    <xf numFmtId="167"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cellStyleXfs>
  <cellXfs count="268">
    <xf numFmtId="0" fontId="0" fillId="0" borderId="0" xfId="0"/>
    <xf numFmtId="0" fontId="0" fillId="0" borderId="0" xfId="0" applyProtection="1">
      <protection hidden="1"/>
    </xf>
    <xf numFmtId="0" fontId="0" fillId="0" borderId="1" xfId="0" applyBorder="1" applyProtection="1">
      <protection hidden="1"/>
    </xf>
    <xf numFmtId="0" fontId="0" fillId="0" borderId="2" xfId="0" applyBorder="1" applyProtection="1">
      <protection hidden="1"/>
    </xf>
    <xf numFmtId="0" fontId="0" fillId="0" borderId="3" xfId="0" applyBorder="1"/>
    <xf numFmtId="0" fontId="0" fillId="0" borderId="3" xfId="0" quotePrefix="1" applyBorder="1"/>
    <xf numFmtId="165" fontId="0" fillId="0" borderId="0" xfId="0" applyNumberFormat="1"/>
    <xf numFmtId="165" fontId="0" fillId="0" borderId="0" xfId="0" quotePrefix="1" applyNumberFormat="1"/>
    <xf numFmtId="2" fontId="0" fillId="0" borderId="0" xfId="0" applyNumberFormat="1"/>
    <xf numFmtId="0" fontId="0" fillId="0" borderId="0" xfId="0" applyAlignment="1">
      <alignment wrapText="1"/>
    </xf>
    <xf numFmtId="0" fontId="0" fillId="0" borderId="0" xfId="0" applyAlignment="1">
      <alignment horizontal="center"/>
    </xf>
    <xf numFmtId="1" fontId="0" fillId="0" borderId="0" xfId="0" applyNumberFormat="1"/>
    <xf numFmtId="0" fontId="0" fillId="0" borderId="0" xfId="0" applyAlignment="1">
      <alignment horizontal="left"/>
    </xf>
    <xf numFmtId="9" fontId="0" fillId="0" borderId="0" xfId="0" applyNumberFormat="1"/>
    <xf numFmtId="10" fontId="0" fillId="0" borderId="0" xfId="0" applyNumberFormat="1"/>
    <xf numFmtId="168" fontId="0" fillId="0" borderId="0" xfId="0" applyNumberFormat="1"/>
    <xf numFmtId="0" fontId="5" fillId="2" borderId="0" xfId="0" applyFont="1" applyFill="1"/>
    <xf numFmtId="0" fontId="6" fillId="2" borderId="0" xfId="0" applyFont="1" applyFill="1"/>
    <xf numFmtId="0" fontId="5" fillId="2" borderId="0" xfId="0" applyFont="1" applyFill="1" applyProtection="1">
      <protection hidden="1"/>
    </xf>
    <xf numFmtId="0" fontId="5" fillId="2" borderId="0" xfId="0" applyFont="1" applyFill="1" applyAlignment="1" applyProtection="1">
      <alignment horizontal="left"/>
      <protection hidden="1"/>
    </xf>
    <xf numFmtId="0" fontId="5" fillId="2" borderId="0" xfId="0" applyFont="1" applyFill="1" applyAlignment="1">
      <alignment horizontal="right" vertical="center"/>
    </xf>
    <xf numFmtId="0" fontId="7" fillId="5" borderId="0" xfId="0" applyFont="1" applyFill="1"/>
    <xf numFmtId="0" fontId="5" fillId="2" borderId="0" xfId="0" applyFont="1" applyFill="1" applyAlignment="1">
      <alignment vertical="top" wrapText="1"/>
    </xf>
    <xf numFmtId="0" fontId="0" fillId="2" borderId="0" xfId="0" applyFill="1"/>
    <xf numFmtId="170" fontId="0" fillId="0" borderId="0" xfId="0" applyNumberFormat="1"/>
    <xf numFmtId="175" fontId="0" fillId="0" borderId="0" xfId="0" applyNumberFormat="1"/>
    <xf numFmtId="0" fontId="0" fillId="6" borderId="0" xfId="0" applyFill="1"/>
    <xf numFmtId="0" fontId="10" fillId="2" borderId="0" xfId="0" applyFont="1" applyFill="1" applyAlignment="1">
      <alignment horizontal="right" vertical="top" wrapText="1"/>
    </xf>
    <xf numFmtId="0" fontId="5" fillId="2" borderId="0" xfId="0" applyFont="1" applyFill="1" applyAlignment="1">
      <alignment horizontal="left" wrapText="1"/>
    </xf>
    <xf numFmtId="0" fontId="0" fillId="7" borderId="0" xfId="0" applyFill="1"/>
    <xf numFmtId="0" fontId="7" fillId="7" borderId="0" xfId="0" applyFont="1" applyFill="1"/>
    <xf numFmtId="0" fontId="13" fillId="2" borderId="0" xfId="0" applyFont="1" applyFill="1" applyAlignment="1">
      <alignment horizontal="left"/>
    </xf>
    <xf numFmtId="0" fontId="13" fillId="2" borderId="0" xfId="0" applyFont="1" applyFill="1"/>
    <xf numFmtId="0" fontId="14" fillId="2" borderId="0" xfId="0" applyFont="1" applyFill="1"/>
    <xf numFmtId="0" fontId="13" fillId="2" borderId="0" xfId="0" applyFont="1" applyFill="1" applyProtection="1">
      <protection hidden="1"/>
    </xf>
    <xf numFmtId="0" fontId="13" fillId="2" borderId="0" xfId="0" applyFont="1" applyFill="1" applyAlignment="1" applyProtection="1">
      <alignment horizontal="left"/>
      <protection hidden="1"/>
    </xf>
    <xf numFmtId="0" fontId="13" fillId="2" borderId="0" xfId="0" applyFont="1" applyFill="1" applyAlignment="1" applyProtection="1">
      <alignment horizontal="right"/>
      <protection hidden="1"/>
    </xf>
    <xf numFmtId="0" fontId="13" fillId="2" borderId="0" xfId="0" applyFont="1" applyFill="1" applyAlignment="1">
      <alignment wrapText="1"/>
    </xf>
    <xf numFmtId="0" fontId="13" fillId="0" borderId="0" xfId="0" applyFont="1"/>
    <xf numFmtId="0" fontId="13" fillId="2" borderId="0" xfId="0" applyFont="1" applyFill="1" applyAlignment="1">
      <alignment horizontal="right"/>
    </xf>
    <xf numFmtId="0" fontId="13" fillId="2" borderId="0" xfId="0" applyFont="1" applyFill="1" applyAlignment="1">
      <alignment horizontal="right" vertical="center"/>
    </xf>
    <xf numFmtId="2" fontId="13" fillId="2" borderId="0" xfId="0" applyNumberFormat="1" applyFont="1" applyFill="1"/>
    <xf numFmtId="1" fontId="13" fillId="2" borderId="0" xfId="0" applyNumberFormat="1" applyFont="1" applyFill="1"/>
    <xf numFmtId="0" fontId="14" fillId="2" borderId="0" xfId="0" applyFont="1" applyFill="1" applyAlignment="1">
      <alignment horizontal="left"/>
    </xf>
    <xf numFmtId="0" fontId="14" fillId="2" borderId="0" xfId="0" applyFont="1" applyFill="1" applyAlignment="1">
      <alignment horizontal="right"/>
    </xf>
    <xf numFmtId="0" fontId="14" fillId="2" borderId="0" xfId="0" applyFont="1" applyFill="1" applyAlignment="1">
      <alignment wrapText="1"/>
    </xf>
    <xf numFmtId="0" fontId="15" fillId="0" borderId="0" xfId="0" applyFont="1" applyProtection="1">
      <protection hidden="1"/>
    </xf>
    <xf numFmtId="0" fontId="13" fillId="0" borderId="5" xfId="0" applyFont="1" applyBorder="1" applyProtection="1">
      <protection hidden="1"/>
    </xf>
    <xf numFmtId="4" fontId="13" fillId="0" borderId="4" xfId="0" applyNumberFormat="1" applyFont="1" applyBorder="1" applyProtection="1">
      <protection hidden="1"/>
    </xf>
    <xf numFmtId="0" fontId="13" fillId="0" borderId="0" xfId="0" applyFont="1" applyProtection="1">
      <protection hidden="1"/>
    </xf>
    <xf numFmtId="2" fontId="13" fillId="0" borderId="0" xfId="0" applyNumberFormat="1" applyFont="1" applyProtection="1">
      <protection hidden="1"/>
    </xf>
    <xf numFmtId="0" fontId="13" fillId="0" borderId="7" xfId="0" applyFont="1" applyBorder="1" applyProtection="1">
      <protection hidden="1"/>
    </xf>
    <xf numFmtId="4" fontId="13" fillId="0" borderId="8" xfId="0" applyNumberFormat="1" applyFont="1" applyBorder="1" applyProtection="1">
      <protection hidden="1"/>
    </xf>
    <xf numFmtId="0" fontId="13" fillId="0" borderId="11" xfId="0" applyFont="1" applyBorder="1" applyProtection="1">
      <protection hidden="1"/>
    </xf>
    <xf numFmtId="4" fontId="13" fillId="0" borderId="10" xfId="0" applyNumberFormat="1" applyFont="1" applyBorder="1" applyProtection="1">
      <protection hidden="1"/>
    </xf>
    <xf numFmtId="4" fontId="13" fillId="0" borderId="14" xfId="0" applyNumberFormat="1" applyFont="1" applyBorder="1" applyProtection="1">
      <protection hidden="1"/>
    </xf>
    <xf numFmtId="4" fontId="13" fillId="0" borderId="15" xfId="0" applyNumberFormat="1" applyFont="1" applyBorder="1" applyProtection="1">
      <protection hidden="1"/>
    </xf>
    <xf numFmtId="0" fontId="26" fillId="8" borderId="13" xfId="0" applyFont="1" applyFill="1" applyBorder="1" applyAlignment="1">
      <alignment horizontal="center" vertical="center" wrapText="1"/>
    </xf>
    <xf numFmtId="0" fontId="24" fillId="8" borderId="13" xfId="0" applyFont="1" applyFill="1" applyBorder="1" applyAlignment="1">
      <alignment horizontal="center" vertical="center" wrapText="1"/>
    </xf>
    <xf numFmtId="2" fontId="13" fillId="0" borderId="4" xfId="0" applyNumberFormat="1" applyFont="1" applyBorder="1" applyProtection="1">
      <protection hidden="1"/>
    </xf>
    <xf numFmtId="0" fontId="13" fillId="0" borderId="4" xfId="0" applyFont="1" applyBorder="1" applyProtection="1">
      <protection hidden="1"/>
    </xf>
    <xf numFmtId="0" fontId="13" fillId="0" borderId="4" xfId="0" applyFont="1" applyBorder="1"/>
    <xf numFmtId="0" fontId="13" fillId="0" borderId="16" xfId="0" applyFont="1" applyBorder="1" applyProtection="1">
      <protection hidden="1"/>
    </xf>
    <xf numFmtId="4" fontId="13" fillId="0" borderId="17" xfId="0" applyNumberFormat="1" applyFont="1" applyBorder="1" applyProtection="1">
      <protection hidden="1"/>
    </xf>
    <xf numFmtId="4" fontId="13" fillId="0" borderId="18" xfId="0" applyNumberFormat="1" applyFont="1" applyBorder="1" applyProtection="1">
      <protection hidden="1"/>
    </xf>
    <xf numFmtId="2" fontId="13" fillId="0" borderId="17" xfId="0" applyNumberFormat="1" applyFont="1" applyBorder="1" applyProtection="1">
      <protection hidden="1"/>
    </xf>
    <xf numFmtId="0" fontId="13" fillId="0" borderId="17" xfId="0" applyFont="1" applyBorder="1" applyProtection="1">
      <protection hidden="1"/>
    </xf>
    <xf numFmtId="0" fontId="13" fillId="0" borderId="17" xfId="0" applyFont="1" applyBorder="1"/>
    <xf numFmtId="0" fontId="13" fillId="0" borderId="19" xfId="0" applyFont="1" applyBorder="1"/>
    <xf numFmtId="0" fontId="13" fillId="0" borderId="6" xfId="0" applyFont="1" applyBorder="1"/>
    <xf numFmtId="2" fontId="13" fillId="0" borderId="8" xfId="0" applyNumberFormat="1" applyFont="1" applyBorder="1" applyProtection="1">
      <protection hidden="1"/>
    </xf>
    <xf numFmtId="0" fontId="13" fillId="0" borderId="8" xfId="0" applyFont="1" applyBorder="1" applyProtection="1">
      <protection hidden="1"/>
    </xf>
    <xf numFmtId="0" fontId="13" fillId="0" borderId="8" xfId="0" applyFont="1" applyBorder="1"/>
    <xf numFmtId="0" fontId="13" fillId="0" borderId="9" xfId="0" applyFont="1" applyBorder="1"/>
    <xf numFmtId="0" fontId="26" fillId="8" borderId="25" xfId="0" applyFont="1" applyFill="1" applyBorder="1" applyAlignment="1">
      <alignment horizontal="center" vertical="center" wrapText="1"/>
    </xf>
    <xf numFmtId="0" fontId="11" fillId="0" borderId="0" xfId="0" applyFont="1"/>
    <xf numFmtId="0" fontId="13" fillId="0" borderId="27" xfId="0" applyFont="1" applyBorder="1" applyProtection="1">
      <protection hidden="1"/>
    </xf>
    <xf numFmtId="0" fontId="13" fillId="0" borderId="28" xfId="0" applyFont="1" applyBorder="1" applyProtection="1">
      <protection hidden="1"/>
    </xf>
    <xf numFmtId="0" fontId="13" fillId="0" borderId="29" xfId="0" applyFont="1" applyBorder="1" applyProtection="1">
      <protection hidden="1"/>
    </xf>
    <xf numFmtId="0" fontId="24" fillId="8" borderId="26" xfId="0" applyFont="1" applyFill="1" applyBorder="1" applyAlignment="1" applyProtection="1">
      <alignment horizontal="center" vertical="center"/>
      <protection hidden="1"/>
    </xf>
    <xf numFmtId="0" fontId="16" fillId="2" borderId="0" xfId="0" applyFont="1" applyFill="1" applyAlignment="1">
      <alignment horizontal="right" wrapText="1"/>
    </xf>
    <xf numFmtId="8" fontId="0" fillId="0" borderId="0" xfId="0" applyNumberFormat="1"/>
    <xf numFmtId="0" fontId="14" fillId="0" borderId="0" xfId="0" applyFont="1" applyAlignment="1">
      <alignment horizontal="left"/>
    </xf>
    <xf numFmtId="0" fontId="11" fillId="0" borderId="0" xfId="0" applyFont="1" applyAlignment="1">
      <alignment horizontal="left"/>
    </xf>
    <xf numFmtId="0" fontId="14" fillId="2" borderId="31" xfId="0" applyFont="1" applyFill="1" applyBorder="1" applyAlignment="1">
      <alignment horizontal="left" wrapText="1"/>
    </xf>
    <xf numFmtId="0" fontId="13" fillId="2" borderId="32" xfId="0" applyFont="1" applyFill="1" applyBorder="1" applyAlignment="1" applyProtection="1">
      <alignment horizontal="left"/>
      <protection hidden="1"/>
    </xf>
    <xf numFmtId="0" fontId="13" fillId="0" borderId="32" xfId="0" applyFont="1" applyBorder="1"/>
    <xf numFmtId="0" fontId="13" fillId="2" borderId="32" xfId="0" applyFont="1" applyFill="1" applyBorder="1"/>
    <xf numFmtId="0" fontId="14" fillId="2" borderId="34" xfId="0" applyFont="1" applyFill="1" applyBorder="1" applyAlignment="1">
      <alignment horizontal="left"/>
    </xf>
    <xf numFmtId="0" fontId="13" fillId="2" borderId="0" xfId="0" applyFont="1" applyFill="1" applyAlignment="1">
      <alignment horizontal="left" vertical="top"/>
    </xf>
    <xf numFmtId="173" fontId="14" fillId="2" borderId="0" xfId="3" applyNumberFormat="1" applyFont="1" applyFill="1" applyBorder="1"/>
    <xf numFmtId="3" fontId="0" fillId="6" borderId="0" xfId="0" applyNumberFormat="1" applyFill="1"/>
    <xf numFmtId="175" fontId="0" fillId="6" borderId="0" xfId="0" applyNumberFormat="1" applyFill="1"/>
    <xf numFmtId="2" fontId="0" fillId="6" borderId="0" xfId="0" applyNumberFormat="1" applyFill="1"/>
    <xf numFmtId="3" fontId="14" fillId="2" borderId="0" xfId="0" applyNumberFormat="1" applyFont="1" applyFill="1"/>
    <xf numFmtId="0" fontId="21" fillId="2" borderId="0" xfId="0" applyFont="1" applyFill="1" applyAlignment="1">
      <alignment horizontal="right" wrapText="1"/>
    </xf>
    <xf numFmtId="176" fontId="14" fillId="2" borderId="0" xfId="0" applyNumberFormat="1" applyFont="1" applyFill="1"/>
    <xf numFmtId="170" fontId="13" fillId="2" borderId="0" xfId="0" applyNumberFormat="1" applyFont="1" applyFill="1"/>
    <xf numFmtId="170" fontId="14" fillId="2" borderId="0" xfId="0" applyNumberFormat="1" applyFont="1" applyFill="1"/>
    <xf numFmtId="172" fontId="13" fillId="0" borderId="12" xfId="0" applyNumberFormat="1" applyFont="1" applyBorder="1" applyProtection="1">
      <protection hidden="1"/>
    </xf>
    <xf numFmtId="172" fontId="13" fillId="0" borderId="6" xfId="0" applyNumberFormat="1" applyFont="1" applyBorder="1" applyProtection="1">
      <protection hidden="1"/>
    </xf>
    <xf numFmtId="172" fontId="13" fillId="0" borderId="9" xfId="0" applyNumberFormat="1" applyFont="1" applyBorder="1" applyProtection="1">
      <protection hidden="1"/>
    </xf>
    <xf numFmtId="0" fontId="14" fillId="0" borderId="31" xfId="0" applyFont="1" applyBorder="1" applyAlignment="1">
      <alignment horizontal="left" wrapText="1"/>
    </xf>
    <xf numFmtId="0" fontId="29" fillId="0" borderId="0" xfId="0" applyFont="1"/>
    <xf numFmtId="0" fontId="0" fillId="0" borderId="0" xfId="0" applyAlignment="1" applyProtection="1">
      <alignment horizontal="center"/>
      <protection hidden="1"/>
    </xf>
    <xf numFmtId="0" fontId="24" fillId="8" borderId="38" xfId="0" applyFont="1" applyFill="1" applyBorder="1" applyAlignment="1">
      <alignment horizontal="center" vertical="center"/>
    </xf>
    <xf numFmtId="0" fontId="24" fillId="8" borderId="39" xfId="0" applyFont="1" applyFill="1" applyBorder="1" applyAlignment="1" applyProtection="1">
      <alignment horizontal="center" vertical="center"/>
      <protection hidden="1"/>
    </xf>
    <xf numFmtId="0" fontId="24" fillId="8" borderId="40" xfId="0" applyFont="1" applyFill="1" applyBorder="1" applyAlignment="1" applyProtection="1">
      <alignment horizontal="center" vertical="center"/>
      <protection hidden="1"/>
    </xf>
    <xf numFmtId="0" fontId="24" fillId="8" borderId="44" xfId="0" applyFont="1" applyFill="1" applyBorder="1" applyAlignment="1">
      <alignment horizontal="center" vertical="center"/>
    </xf>
    <xf numFmtId="0" fontId="24" fillId="8" borderId="45" xfId="0" applyFont="1" applyFill="1" applyBorder="1" applyAlignment="1" applyProtection="1">
      <alignment horizontal="center" vertical="center"/>
      <protection hidden="1"/>
    </xf>
    <xf numFmtId="0" fontId="24" fillId="8" borderId="46" xfId="0" applyFont="1" applyFill="1" applyBorder="1" applyAlignment="1" applyProtection="1">
      <alignment horizontal="center" vertical="center"/>
      <protection hidden="1"/>
    </xf>
    <xf numFmtId="1" fontId="0" fillId="6" borderId="0" xfId="0" applyNumberFormat="1" applyFill="1"/>
    <xf numFmtId="170" fontId="13" fillId="6" borderId="4" xfId="0" applyNumberFormat="1" applyFont="1" applyFill="1" applyBorder="1"/>
    <xf numFmtId="170" fontId="13" fillId="9" borderId="4" xfId="0" applyNumberFormat="1" applyFont="1" applyFill="1" applyBorder="1"/>
    <xf numFmtId="165" fontId="13" fillId="2" borderId="31" xfId="0" applyNumberFormat="1" applyFont="1" applyFill="1" applyBorder="1" applyAlignment="1">
      <alignment horizontal="right"/>
    </xf>
    <xf numFmtId="0" fontId="13" fillId="2" borderId="31" xfId="0" quotePrefix="1" applyFont="1" applyFill="1" applyBorder="1" applyAlignment="1">
      <alignment horizontal="left"/>
    </xf>
    <xf numFmtId="2" fontId="0" fillId="6" borderId="0" xfId="0" quotePrefix="1" applyNumberFormat="1" applyFill="1"/>
    <xf numFmtId="0" fontId="13" fillId="2" borderId="31" xfId="0" applyFont="1" applyFill="1" applyBorder="1" applyAlignment="1">
      <alignment vertical="center"/>
    </xf>
    <xf numFmtId="170" fontId="13" fillId="2" borderId="31" xfId="0" applyNumberFormat="1" applyFont="1" applyFill="1" applyBorder="1" applyAlignment="1">
      <alignment vertical="center"/>
    </xf>
    <xf numFmtId="3" fontId="13" fillId="2" borderId="31" xfId="0" applyNumberFormat="1" applyFont="1" applyFill="1" applyBorder="1" applyAlignment="1">
      <alignment vertical="center"/>
    </xf>
    <xf numFmtId="3" fontId="13" fillId="2" borderId="31" xfId="0" applyNumberFormat="1" applyFont="1" applyFill="1" applyBorder="1" applyAlignment="1">
      <alignment horizontal="right" vertical="center"/>
    </xf>
    <xf numFmtId="0" fontId="13" fillId="2" borderId="31" xfId="0" applyFont="1" applyFill="1" applyBorder="1" applyAlignment="1">
      <alignment horizontal="right" vertical="center"/>
    </xf>
    <xf numFmtId="170" fontId="13" fillId="2" borderId="31" xfId="0" applyNumberFormat="1" applyFont="1" applyFill="1" applyBorder="1" applyAlignment="1">
      <alignment horizontal="right" vertical="center"/>
    </xf>
    <xf numFmtId="164" fontId="13" fillId="2" borderId="31" xfId="0" applyNumberFormat="1" applyFont="1" applyFill="1" applyBorder="1" applyAlignment="1">
      <alignment horizontal="right" vertical="center"/>
    </xf>
    <xf numFmtId="0" fontId="30" fillId="3" borderId="1" xfId="0" applyFont="1" applyFill="1" applyBorder="1" applyProtection="1">
      <protection hidden="1"/>
    </xf>
    <xf numFmtId="0" fontId="11" fillId="0" borderId="0" xfId="0" applyFont="1" applyProtection="1">
      <protection hidden="1"/>
    </xf>
    <xf numFmtId="3" fontId="14" fillId="10" borderId="4" xfId="0" applyNumberFormat="1" applyFont="1" applyFill="1" applyBorder="1"/>
    <xf numFmtId="176" fontId="14" fillId="10" borderId="4" xfId="0" applyNumberFormat="1" applyFont="1" applyFill="1" applyBorder="1"/>
    <xf numFmtId="170" fontId="14" fillId="10" borderId="4" xfId="0" applyNumberFormat="1" applyFont="1" applyFill="1" applyBorder="1"/>
    <xf numFmtId="177" fontId="14" fillId="10" borderId="4" xfId="0" applyNumberFormat="1" applyFont="1" applyFill="1" applyBorder="1"/>
    <xf numFmtId="176" fontId="13" fillId="10" borderId="4" xfId="0" applyNumberFormat="1" applyFont="1" applyFill="1" applyBorder="1" applyAlignment="1">
      <alignment horizontal="left"/>
    </xf>
    <xf numFmtId="169" fontId="13" fillId="10" borderId="4" xfId="0" applyNumberFormat="1" applyFont="1" applyFill="1" applyBorder="1" applyAlignment="1">
      <alignment horizontal="left"/>
    </xf>
    <xf numFmtId="174" fontId="13" fillId="10" borderId="4" xfId="2" applyNumberFormat="1" applyFont="1" applyFill="1" applyBorder="1" applyAlignment="1">
      <alignment horizontal="left"/>
    </xf>
    <xf numFmtId="0" fontId="13" fillId="10" borderId="4" xfId="0" applyFont="1" applyFill="1" applyBorder="1" applyAlignment="1">
      <alignment horizontal="left"/>
    </xf>
    <xf numFmtId="168" fontId="5" fillId="2" borderId="0" xfId="0" applyNumberFormat="1" applyFont="1" applyFill="1"/>
    <xf numFmtId="170" fontId="13" fillId="2" borderId="4" xfId="0" applyNumberFormat="1" applyFont="1" applyFill="1" applyBorder="1"/>
    <xf numFmtId="170" fontId="13" fillId="0" borderId="4" xfId="0" applyNumberFormat="1" applyFont="1" applyBorder="1"/>
    <xf numFmtId="170" fontId="13" fillId="0" borderId="0" xfId="0" applyNumberFormat="1" applyFont="1"/>
    <xf numFmtId="177" fontId="13" fillId="0" borderId="4" xfId="0" applyNumberFormat="1" applyFont="1" applyBorder="1"/>
    <xf numFmtId="168" fontId="13" fillId="0" borderId="4" xfId="0" applyNumberFormat="1" applyFont="1" applyBorder="1"/>
    <xf numFmtId="168" fontId="13" fillId="0" borderId="0" xfId="0" applyNumberFormat="1" applyFont="1"/>
    <xf numFmtId="178" fontId="13" fillId="0" borderId="4" xfId="0" applyNumberFormat="1" applyFont="1" applyBorder="1"/>
    <xf numFmtId="3" fontId="13" fillId="0" borderId="4" xfId="0" applyNumberFormat="1" applyFont="1" applyBorder="1"/>
    <xf numFmtId="3" fontId="13" fillId="0" borderId="0" xfId="0" applyNumberFormat="1" applyFont="1"/>
    <xf numFmtId="176" fontId="13" fillId="0" borderId="4" xfId="0" applyNumberFormat="1" applyFont="1" applyBorder="1"/>
    <xf numFmtId="1" fontId="13" fillId="0" borderId="4" xfId="0" applyNumberFormat="1" applyFont="1" applyBorder="1"/>
    <xf numFmtId="1" fontId="13" fillId="0" borderId="0" xfId="0" applyNumberFormat="1" applyFont="1"/>
    <xf numFmtId="0" fontId="13" fillId="4" borderId="0" xfId="0" applyFont="1" applyFill="1" applyProtection="1">
      <protection locked="0"/>
    </xf>
    <xf numFmtId="0" fontId="13" fillId="4" borderId="33" xfId="0" applyFont="1" applyFill="1" applyBorder="1" applyProtection="1">
      <protection locked="0"/>
    </xf>
    <xf numFmtId="0" fontId="13" fillId="4" borderId="31" xfId="0" applyFont="1" applyFill="1" applyBorder="1" applyAlignment="1" applyProtection="1">
      <alignment horizontal="left"/>
      <protection locked="0"/>
    </xf>
    <xf numFmtId="0" fontId="13" fillId="4" borderId="31" xfId="0" quotePrefix="1" applyFont="1" applyFill="1" applyBorder="1" applyAlignment="1" applyProtection="1">
      <alignment horizontal="left"/>
      <protection locked="0"/>
    </xf>
    <xf numFmtId="9" fontId="13" fillId="4" borderId="31" xfId="2" applyFont="1" applyFill="1" applyBorder="1" applyAlignment="1" applyProtection="1">
      <protection locked="0"/>
    </xf>
    <xf numFmtId="0" fontId="6" fillId="2" borderId="31" xfId="0" applyFont="1" applyFill="1" applyBorder="1" applyAlignment="1">
      <alignment horizontal="left" wrapText="1"/>
    </xf>
    <xf numFmtId="170" fontId="5" fillId="2" borderId="31" xfId="1" applyNumberFormat="1" applyFont="1" applyFill="1" applyBorder="1" applyAlignment="1">
      <alignment horizontal="right" vertical="center"/>
    </xf>
    <xf numFmtId="164" fontId="5" fillId="2" borderId="31" xfId="0" applyNumberFormat="1" applyFont="1" applyFill="1" applyBorder="1" applyAlignment="1">
      <alignment horizontal="right" vertical="center"/>
    </xf>
    <xf numFmtId="0" fontId="5" fillId="2" borderId="31" xfId="0" applyFont="1" applyFill="1" applyBorder="1" applyAlignment="1">
      <alignment horizontal="right" vertical="center"/>
    </xf>
    <xf numFmtId="0" fontId="13" fillId="4" borderId="31" xfId="0" applyFont="1" applyFill="1" applyBorder="1" applyAlignment="1" applyProtection="1">
      <alignment horizontal="left" vertical="center"/>
      <protection locked="0"/>
    </xf>
    <xf numFmtId="3" fontId="13" fillId="4" borderId="31" xfId="0" applyNumberFormat="1" applyFont="1" applyFill="1" applyBorder="1" applyAlignment="1" applyProtection="1">
      <alignment horizontal="right" vertical="center"/>
      <protection locked="0"/>
    </xf>
    <xf numFmtId="166" fontId="13" fillId="4" borderId="31" xfId="1" applyNumberFormat="1" applyFont="1" applyFill="1" applyBorder="1" applyAlignment="1" applyProtection="1">
      <alignment horizontal="right" vertical="center"/>
      <protection locked="0"/>
    </xf>
    <xf numFmtId="171" fontId="13" fillId="4" borderId="31" xfId="1" applyNumberFormat="1" applyFont="1" applyFill="1" applyBorder="1" applyAlignment="1" applyProtection="1">
      <alignment horizontal="right" vertical="center"/>
      <protection locked="0"/>
    </xf>
    <xf numFmtId="1" fontId="13" fillId="4" borderId="31" xfId="0" applyNumberFormat="1" applyFont="1" applyFill="1" applyBorder="1" applyAlignment="1" applyProtection="1">
      <alignment vertical="center"/>
      <protection locked="0"/>
    </xf>
    <xf numFmtId="170" fontId="13" fillId="4" borderId="31" xfId="1" applyNumberFormat="1" applyFont="1" applyFill="1" applyBorder="1" applyAlignment="1" applyProtection="1">
      <alignment vertical="center"/>
      <protection locked="0"/>
    </xf>
    <xf numFmtId="0" fontId="13" fillId="4" borderId="31" xfId="0" applyFont="1" applyFill="1" applyBorder="1" applyAlignment="1" applyProtection="1">
      <alignment horizontal="right" vertical="center"/>
      <protection locked="0"/>
    </xf>
    <xf numFmtId="170" fontId="13" fillId="4" borderId="31" xfId="1" applyNumberFormat="1" applyFont="1" applyFill="1" applyBorder="1" applyAlignment="1" applyProtection="1">
      <alignment horizontal="right" vertical="center"/>
      <protection locked="0"/>
    </xf>
    <xf numFmtId="3" fontId="13" fillId="4" borderId="31" xfId="0" applyNumberFormat="1" applyFont="1" applyFill="1" applyBorder="1" applyAlignment="1" applyProtection="1">
      <alignment vertical="center"/>
      <protection locked="0"/>
    </xf>
    <xf numFmtId="0" fontId="33" fillId="0" borderId="0" xfId="0" applyFont="1" applyProtection="1">
      <protection hidden="1"/>
    </xf>
    <xf numFmtId="0" fontId="33" fillId="2" borderId="0" xfId="0" applyFont="1" applyFill="1"/>
    <xf numFmtId="0" fontId="34" fillId="2" borderId="0" xfId="0" applyFont="1" applyFill="1"/>
    <xf numFmtId="0" fontId="35" fillId="7" borderId="0" xfId="0" applyFont="1" applyFill="1"/>
    <xf numFmtId="0" fontId="33" fillId="2" borderId="32" xfId="0" applyFont="1" applyFill="1" applyBorder="1" applyAlignment="1" applyProtection="1">
      <alignment horizontal="left"/>
      <protection hidden="1"/>
    </xf>
    <xf numFmtId="0" fontId="33" fillId="2" borderId="0" xfId="0" applyFont="1" applyFill="1" applyAlignment="1" applyProtection="1">
      <alignment horizontal="left"/>
      <protection hidden="1"/>
    </xf>
    <xf numFmtId="0" fontId="14" fillId="0" borderId="31" xfId="0" applyFont="1" applyBorder="1" applyAlignment="1">
      <alignment horizontal="left"/>
    </xf>
    <xf numFmtId="0" fontId="14" fillId="0" borderId="31" xfId="0" applyFont="1" applyBorder="1" applyAlignment="1">
      <alignment horizontal="right"/>
    </xf>
    <xf numFmtId="0" fontId="37" fillId="2" borderId="0" xfId="0" applyFont="1" applyFill="1" applyAlignment="1">
      <alignment horizontal="right" wrapText="1"/>
    </xf>
    <xf numFmtId="0" fontId="38" fillId="2" borderId="0" xfId="0" applyFont="1" applyFill="1" applyAlignment="1">
      <alignment horizontal="right"/>
    </xf>
    <xf numFmtId="0" fontId="13" fillId="2" borderId="33" xfId="0" applyFont="1" applyFill="1" applyBorder="1" applyProtection="1">
      <protection locked="0"/>
    </xf>
    <xf numFmtId="176" fontId="13" fillId="0" borderId="0" xfId="0" applyNumberFormat="1" applyFont="1"/>
    <xf numFmtId="178" fontId="13" fillId="0" borderId="0" xfId="0" applyNumberFormat="1" applyFont="1"/>
    <xf numFmtId="177" fontId="13" fillId="2" borderId="4" xfId="0" applyNumberFormat="1" applyFont="1" applyFill="1" applyBorder="1"/>
    <xf numFmtId="0" fontId="0" fillId="0" borderId="49" xfId="0" applyBorder="1" applyProtection="1">
      <protection hidden="1"/>
    </xf>
    <xf numFmtId="0" fontId="9" fillId="2" borderId="0" xfId="0" applyFont="1" applyFill="1" applyAlignment="1">
      <alignment wrapText="1"/>
    </xf>
    <xf numFmtId="3" fontId="14" fillId="2" borderId="0" xfId="3" applyNumberFormat="1" applyFont="1" applyFill="1" applyBorder="1"/>
    <xf numFmtId="0" fontId="14" fillId="2" borderId="0" xfId="0" applyFont="1" applyFill="1" applyAlignment="1">
      <alignment horizontal="right" vertical="center" readingOrder="1"/>
    </xf>
    <xf numFmtId="0" fontId="14" fillId="2" borderId="0" xfId="0" applyFont="1" applyFill="1" applyAlignment="1">
      <alignment vertical="center"/>
    </xf>
    <xf numFmtId="3" fontId="13" fillId="0" borderId="4" xfId="0" applyNumberFormat="1" applyFont="1" applyBorder="1" applyProtection="1">
      <protection hidden="1"/>
    </xf>
    <xf numFmtId="3" fontId="13" fillId="0" borderId="14" xfId="0" applyNumberFormat="1" applyFont="1" applyBorder="1" applyProtection="1">
      <protection hidden="1"/>
    </xf>
    <xf numFmtId="43" fontId="0" fillId="0" borderId="0" xfId="0" applyNumberFormat="1"/>
    <xf numFmtId="0" fontId="0" fillId="2" borderId="0" xfId="0" applyFill="1" applyAlignment="1">
      <alignment horizontal="right"/>
    </xf>
    <xf numFmtId="0" fontId="0" fillId="7" borderId="0" xfId="0" applyFill="1" applyAlignment="1">
      <alignment horizontal="left"/>
    </xf>
    <xf numFmtId="0" fontId="0" fillId="2" borderId="0" xfId="0" applyFill="1" applyAlignment="1">
      <alignment horizontal="left"/>
    </xf>
    <xf numFmtId="0" fontId="13" fillId="0" borderId="0" xfId="0" applyFont="1" applyAlignment="1">
      <alignment horizontal="left"/>
    </xf>
    <xf numFmtId="0" fontId="37" fillId="2" borderId="0" xfId="0" applyFont="1" applyFill="1" applyAlignment="1">
      <alignment horizontal="left" wrapText="1"/>
    </xf>
    <xf numFmtId="0" fontId="38" fillId="2" borderId="0" xfId="0" applyFont="1" applyFill="1" applyAlignment="1">
      <alignment horizontal="left"/>
    </xf>
    <xf numFmtId="0" fontId="5" fillId="2" borderId="0" xfId="0" applyFont="1" applyFill="1" applyAlignment="1">
      <alignment horizontal="left"/>
    </xf>
    <xf numFmtId="0" fontId="16" fillId="2" borderId="0" xfId="0" applyFont="1" applyFill="1" applyAlignment="1">
      <alignment wrapText="1"/>
    </xf>
    <xf numFmtId="0" fontId="34" fillId="2" borderId="0" xfId="0" applyFont="1" applyFill="1" applyAlignment="1">
      <alignment vertical="center"/>
    </xf>
    <xf numFmtId="0" fontId="34" fillId="2" borderId="0" xfId="0" applyFont="1" applyFill="1" applyAlignment="1">
      <alignment vertical="center" wrapText="1"/>
    </xf>
    <xf numFmtId="0" fontId="42" fillId="2" borderId="0" xfId="0" applyFont="1" applyFill="1"/>
    <xf numFmtId="0" fontId="43" fillId="2" borderId="33" xfId="0" applyFont="1" applyFill="1" applyBorder="1" applyProtection="1">
      <protection locked="0"/>
    </xf>
    <xf numFmtId="0" fontId="13" fillId="4" borderId="31" xfId="0" applyFont="1" applyFill="1" applyBorder="1" applyAlignment="1" applyProtection="1">
      <alignment vertical="center"/>
      <protection locked="0"/>
    </xf>
    <xf numFmtId="0" fontId="13" fillId="4" borderId="33" xfId="0" applyFont="1" applyFill="1" applyBorder="1" applyAlignment="1" applyProtection="1">
      <alignment horizontal="right"/>
      <protection locked="0"/>
    </xf>
    <xf numFmtId="43" fontId="13" fillId="4" borderId="0" xfId="3" applyFont="1" applyFill="1" applyProtection="1">
      <protection locked="0"/>
    </xf>
    <xf numFmtId="0" fontId="13" fillId="4" borderId="33" xfId="0" applyFont="1" applyFill="1" applyBorder="1" applyAlignment="1" applyProtection="1">
      <alignment horizontal="center"/>
      <protection locked="0"/>
    </xf>
    <xf numFmtId="0" fontId="13" fillId="2" borderId="0" xfId="0" applyFont="1" applyFill="1" applyAlignment="1">
      <alignment horizontal="left" vertical="top" wrapText="1"/>
    </xf>
    <xf numFmtId="0" fontId="44" fillId="2" borderId="0" xfId="0" applyFont="1" applyFill="1" applyAlignment="1">
      <alignment horizontal="left" vertical="top" wrapText="1"/>
    </xf>
    <xf numFmtId="0" fontId="45" fillId="2" borderId="0" xfId="0" applyFont="1" applyFill="1" applyAlignment="1">
      <alignment horizontal="left" vertical="top" wrapText="1"/>
    </xf>
    <xf numFmtId="0" fontId="0" fillId="7" borderId="0" xfId="0" applyFill="1" applyAlignment="1">
      <alignment vertical="top"/>
    </xf>
    <xf numFmtId="0" fontId="5" fillId="2" borderId="0" xfId="0" applyFont="1" applyFill="1" applyAlignment="1">
      <alignment vertical="top"/>
    </xf>
    <xf numFmtId="0" fontId="0" fillId="0" borderId="0" xfId="0" applyAlignment="1">
      <alignment vertical="top"/>
    </xf>
    <xf numFmtId="0" fontId="12" fillId="2" borderId="0" xfId="0" applyFont="1" applyFill="1" applyAlignment="1">
      <alignment vertical="top"/>
    </xf>
    <xf numFmtId="0" fontId="8" fillId="2" borderId="0" xfId="0" applyFont="1" applyFill="1" applyAlignment="1">
      <alignment vertical="top"/>
    </xf>
    <xf numFmtId="0" fontId="8" fillId="2" borderId="0" xfId="0" applyFont="1" applyFill="1" applyAlignment="1">
      <alignment horizontal="left" vertical="top" wrapText="1"/>
    </xf>
    <xf numFmtId="0" fontId="8" fillId="2" borderId="0" xfId="0" applyFont="1" applyFill="1" applyAlignment="1">
      <alignment horizontal="left" vertical="top"/>
    </xf>
    <xf numFmtId="0" fontId="13" fillId="2" borderId="0" xfId="0" applyFont="1" applyFill="1" applyAlignment="1">
      <alignment vertical="top"/>
    </xf>
    <xf numFmtId="0" fontId="13" fillId="4" borderId="30" xfId="0" applyFont="1" applyFill="1" applyBorder="1" applyAlignment="1">
      <alignment horizontal="left" vertical="top"/>
    </xf>
    <xf numFmtId="0" fontId="13" fillId="0" borderId="30" xfId="0" applyFont="1" applyBorder="1" applyAlignment="1">
      <alignment horizontal="left" vertical="top"/>
    </xf>
    <xf numFmtId="0" fontId="0" fillId="2" borderId="0" xfId="0" applyFill="1" applyAlignment="1">
      <alignment vertical="top"/>
    </xf>
    <xf numFmtId="0" fontId="0" fillId="10" borderId="31" xfId="0" applyFill="1" applyBorder="1" applyAlignment="1">
      <alignment vertical="top"/>
    </xf>
    <xf numFmtId="0" fontId="14" fillId="2" borderId="0" xfId="0" applyFont="1" applyFill="1" applyAlignment="1">
      <alignment vertical="top"/>
    </xf>
    <xf numFmtId="0" fontId="33" fillId="2" borderId="0" xfId="0" applyFont="1" applyFill="1" applyAlignment="1">
      <alignment vertical="top"/>
    </xf>
    <xf numFmtId="0" fontId="41" fillId="2" borderId="0" xfId="0" applyFont="1" applyFill="1" applyAlignment="1">
      <alignment horizontal="left" vertical="top"/>
    </xf>
    <xf numFmtId="0" fontId="46" fillId="2" borderId="0" xfId="0" applyFont="1" applyFill="1" applyAlignment="1">
      <alignment horizontal="left" vertical="top"/>
    </xf>
    <xf numFmtId="0" fontId="11" fillId="2" borderId="0" xfId="0" applyFont="1" applyFill="1" applyAlignment="1">
      <alignment horizontal="left" vertical="top" wrapText="1"/>
    </xf>
    <xf numFmtId="0" fontId="13" fillId="2" borderId="0" xfId="0" applyFont="1" applyFill="1" applyAlignment="1">
      <alignment horizontal="left" vertical="top" wrapText="1"/>
    </xf>
    <xf numFmtId="0" fontId="16" fillId="2" borderId="0" xfId="0" applyFont="1" applyFill="1" applyAlignment="1">
      <alignment horizontal="right" vertical="top" wrapText="1"/>
    </xf>
    <xf numFmtId="0" fontId="16" fillId="2" borderId="0" xfId="0" applyFont="1" applyFill="1" applyAlignment="1">
      <alignment horizontal="right" vertical="top"/>
    </xf>
    <xf numFmtId="0" fontId="44" fillId="2" borderId="0" xfId="0" applyFont="1" applyFill="1" applyAlignment="1">
      <alignment horizontal="left" vertical="top" wrapText="1"/>
    </xf>
    <xf numFmtId="0" fontId="45" fillId="2" borderId="0" xfId="0" applyFont="1" applyFill="1" applyAlignment="1">
      <alignment horizontal="left" vertical="top" wrapText="1"/>
    </xf>
    <xf numFmtId="0" fontId="16" fillId="2" borderId="0" xfId="0" applyFont="1" applyFill="1" applyAlignment="1">
      <alignment horizontal="right" wrapText="1"/>
    </xf>
    <xf numFmtId="0" fontId="16" fillId="2" borderId="0" xfId="0" applyFont="1" applyFill="1" applyAlignment="1">
      <alignment horizontal="right"/>
    </xf>
    <xf numFmtId="172" fontId="13" fillId="4" borderId="47" xfId="0" applyNumberFormat="1" applyFont="1" applyFill="1" applyBorder="1" applyAlignment="1" applyProtection="1">
      <alignment horizontal="right"/>
      <protection locked="0"/>
    </xf>
    <xf numFmtId="172" fontId="13" fillId="4" borderId="48" xfId="0" applyNumberFormat="1" applyFont="1" applyFill="1" applyBorder="1" applyAlignment="1" applyProtection="1">
      <alignment horizontal="right"/>
      <protection locked="0"/>
    </xf>
    <xf numFmtId="172" fontId="13" fillId="4" borderId="31" xfId="0" applyNumberFormat="1" applyFont="1" applyFill="1" applyBorder="1" applyAlignment="1" applyProtection="1">
      <alignment horizontal="right"/>
      <protection locked="0"/>
    </xf>
    <xf numFmtId="2" fontId="13" fillId="4" borderId="31" xfId="0" applyNumberFormat="1" applyFont="1" applyFill="1" applyBorder="1" applyAlignment="1" applyProtection="1">
      <alignment horizontal="right"/>
      <protection locked="0"/>
    </xf>
    <xf numFmtId="165" fontId="13" fillId="4" borderId="31" xfId="0" applyNumberFormat="1" applyFont="1" applyFill="1" applyBorder="1" applyAlignment="1" applyProtection="1">
      <alignment horizontal="right"/>
      <protection locked="0"/>
    </xf>
    <xf numFmtId="165" fontId="13" fillId="4" borderId="47" xfId="0" applyNumberFormat="1" applyFont="1" applyFill="1" applyBorder="1" applyAlignment="1" applyProtection="1">
      <alignment horizontal="right"/>
      <protection locked="0"/>
    </xf>
    <xf numFmtId="165" fontId="13" fillId="4" borderId="48" xfId="0" applyNumberFormat="1" applyFont="1" applyFill="1" applyBorder="1" applyAlignment="1" applyProtection="1">
      <alignment horizontal="right"/>
      <protection locked="0"/>
    </xf>
    <xf numFmtId="2" fontId="13" fillId="4" borderId="47" xfId="0" applyNumberFormat="1" applyFont="1" applyFill="1" applyBorder="1" applyAlignment="1" applyProtection="1">
      <alignment horizontal="right"/>
      <protection locked="0"/>
    </xf>
    <xf numFmtId="2" fontId="13" fillId="4" borderId="48" xfId="0" applyNumberFormat="1" applyFont="1" applyFill="1" applyBorder="1" applyAlignment="1" applyProtection="1">
      <alignment horizontal="right"/>
      <protection locked="0"/>
    </xf>
    <xf numFmtId="0" fontId="13" fillId="4" borderId="33" xfId="0" applyFont="1" applyFill="1" applyBorder="1" applyAlignment="1" applyProtection="1">
      <alignment horizontal="left"/>
      <protection locked="0"/>
    </xf>
    <xf numFmtId="0" fontId="14" fillId="0" borderId="31" xfId="0" applyFont="1" applyBorder="1" applyAlignment="1">
      <alignment horizontal="left"/>
    </xf>
    <xf numFmtId="0" fontId="14" fillId="0" borderId="31" xfId="0" applyFont="1" applyBorder="1" applyAlignment="1">
      <alignment horizontal="right"/>
    </xf>
    <xf numFmtId="0" fontId="13" fillId="4" borderId="31" xfId="0" applyFont="1" applyFill="1" applyBorder="1" applyAlignment="1" applyProtection="1">
      <alignment horizontal="left"/>
      <protection locked="0"/>
    </xf>
    <xf numFmtId="0" fontId="13" fillId="2" borderId="0" xfId="0" applyFont="1" applyFill="1" applyAlignment="1">
      <alignment wrapText="1"/>
    </xf>
    <xf numFmtId="0" fontId="13" fillId="2" borderId="0" xfId="0" applyFont="1" applyFill="1" applyAlignment="1">
      <alignment horizontal="right"/>
    </xf>
    <xf numFmtId="0" fontId="13" fillId="4" borderId="33" xfId="0" applyFont="1" applyFill="1" applyBorder="1" applyAlignment="1" applyProtection="1">
      <alignment horizontal="center"/>
      <protection locked="0"/>
    </xf>
    <xf numFmtId="0" fontId="13" fillId="4" borderId="47" xfId="0" applyFont="1" applyFill="1" applyBorder="1" applyAlignment="1" applyProtection="1">
      <alignment horizontal="left"/>
      <protection locked="0"/>
    </xf>
    <xf numFmtId="0" fontId="13" fillId="4" borderId="34" xfId="0" applyFont="1" applyFill="1" applyBorder="1" applyAlignment="1" applyProtection="1">
      <alignment horizontal="left"/>
      <protection locked="0"/>
    </xf>
    <xf numFmtId="0" fontId="13" fillId="4" borderId="48" xfId="0" applyFont="1" applyFill="1" applyBorder="1" applyAlignment="1" applyProtection="1">
      <alignment horizontal="left"/>
      <protection locked="0"/>
    </xf>
    <xf numFmtId="0" fontId="13" fillId="4" borderId="31" xfId="0" applyFont="1" applyFill="1" applyBorder="1" applyAlignment="1" applyProtection="1">
      <alignment vertical="center"/>
      <protection locked="0"/>
    </xf>
    <xf numFmtId="0" fontId="13" fillId="4" borderId="47" xfId="0" applyFont="1" applyFill="1" applyBorder="1" applyAlignment="1" applyProtection="1">
      <alignment vertical="center"/>
      <protection locked="0"/>
    </xf>
    <xf numFmtId="0" fontId="13" fillId="4" borderId="48" xfId="0" applyFont="1" applyFill="1" applyBorder="1" applyAlignment="1" applyProtection="1">
      <alignment vertical="center"/>
      <protection locked="0"/>
    </xf>
    <xf numFmtId="0" fontId="14" fillId="2" borderId="31" xfId="0" applyFont="1" applyFill="1" applyBorder="1" applyAlignment="1">
      <alignment horizontal="left" wrapText="1"/>
    </xf>
    <xf numFmtId="0" fontId="13" fillId="0" borderId="4" xfId="0" applyFont="1" applyBorder="1" applyAlignment="1">
      <alignment horizontal="left" vertical="center"/>
    </xf>
    <xf numFmtId="0" fontId="14" fillId="0" borderId="4" xfId="0" applyFont="1" applyBorder="1" applyAlignment="1">
      <alignment horizontal="center" vertical="center" wrapText="1"/>
    </xf>
    <xf numFmtId="0" fontId="24" fillId="8" borderId="41" xfId="0" applyFont="1" applyFill="1" applyBorder="1" applyAlignment="1" applyProtection="1">
      <alignment horizontal="center" vertical="center" wrapText="1"/>
      <protection hidden="1"/>
    </xf>
    <xf numFmtId="0" fontId="24" fillId="8" borderId="42" xfId="0" applyFont="1" applyFill="1" applyBorder="1" applyAlignment="1" applyProtection="1">
      <alignment horizontal="center" vertical="center" wrapText="1"/>
      <protection hidden="1"/>
    </xf>
    <xf numFmtId="0" fontId="24" fillId="8" borderId="43" xfId="0" applyFont="1" applyFill="1" applyBorder="1" applyAlignment="1" applyProtection="1">
      <alignment horizontal="center" vertical="center" wrapText="1"/>
      <protection hidden="1"/>
    </xf>
    <xf numFmtId="0" fontId="24" fillId="8" borderId="35" xfId="0" applyFont="1" applyFill="1" applyBorder="1" applyAlignment="1" applyProtection="1">
      <alignment horizontal="center" vertical="center"/>
      <protection hidden="1"/>
    </xf>
    <xf numFmtId="0" fontId="24" fillId="8" borderId="36" xfId="0" applyFont="1" applyFill="1" applyBorder="1" applyAlignment="1" applyProtection="1">
      <alignment horizontal="center" vertical="center"/>
      <protection hidden="1"/>
    </xf>
    <xf numFmtId="0" fontId="24" fillId="8" borderId="37" xfId="0" applyFont="1" applyFill="1" applyBorder="1" applyAlignment="1" applyProtection="1">
      <alignment horizontal="center" vertical="center"/>
      <protection hidden="1"/>
    </xf>
    <xf numFmtId="0" fontId="24" fillId="8" borderId="21" xfId="0" applyFont="1" applyFill="1" applyBorder="1" applyAlignment="1" applyProtection="1">
      <alignment horizontal="center" vertical="center" wrapText="1"/>
      <protection hidden="1"/>
    </xf>
    <xf numFmtId="0" fontId="24" fillId="8" borderId="22" xfId="0" applyFont="1" applyFill="1" applyBorder="1" applyAlignment="1" applyProtection="1">
      <alignment horizontal="center" vertical="center" wrapText="1"/>
      <protection hidden="1"/>
    </xf>
    <xf numFmtId="0" fontId="24" fillId="8" borderId="23" xfId="0" applyFont="1" applyFill="1" applyBorder="1" applyAlignment="1" applyProtection="1">
      <alignment horizontal="center" vertical="center" wrapText="1"/>
      <protection hidden="1"/>
    </xf>
    <xf numFmtId="0" fontId="24" fillId="8" borderId="20" xfId="0" applyFont="1" applyFill="1" applyBorder="1" applyAlignment="1" applyProtection="1">
      <alignment horizontal="center" vertical="center"/>
      <protection hidden="1"/>
    </xf>
    <xf numFmtId="0" fontId="24" fillId="8" borderId="24" xfId="0" applyFont="1" applyFill="1" applyBorder="1" applyAlignment="1" applyProtection="1">
      <alignment horizontal="center" vertical="center"/>
      <protection hidden="1"/>
    </xf>
    <xf numFmtId="0" fontId="11" fillId="0" borderId="0" xfId="0" applyFont="1" applyAlignment="1">
      <alignment horizontal="left" wrapText="1"/>
    </xf>
    <xf numFmtId="0" fontId="0" fillId="0" borderId="0" xfId="0" applyAlignment="1">
      <alignment horizontal="center"/>
    </xf>
  </cellXfs>
  <cellStyles count="4">
    <cellStyle name="Comma" xfId="3" builtinId="3"/>
    <cellStyle name="Currency" xfId="1" builtinId="4"/>
    <cellStyle name="Normal" xfId="0" builtinId="0"/>
    <cellStyle name="Percent" xfId="2" builtinId="5"/>
  </cellStyles>
  <dxfs count="55">
    <dxf>
      <protection locked="1" hidden="1"/>
    </dxf>
    <dxf>
      <protection locked="1" hidden="1"/>
    </dxf>
    <dxf>
      <protection locked="1" hidden="1"/>
    </dxf>
    <dxf>
      <protection locked="1" hidden="1"/>
    </dxf>
    <dxf>
      <protection locked="1" hidden="1"/>
    </dxf>
    <dxf>
      <font>
        <strike val="0"/>
        <outline val="0"/>
        <shadow val="0"/>
        <u val="none"/>
        <vertAlign val="baseline"/>
        <sz val="11"/>
        <color auto="1"/>
        <name val="Calibri"/>
        <family val="2"/>
        <scheme val="minor"/>
      </font>
      <protection locked="1" hidden="1"/>
    </dxf>
    <dxf>
      <font>
        <color theme="0"/>
      </font>
      <fill>
        <patternFill>
          <bgColor theme="0"/>
        </patternFill>
      </fill>
      <border>
        <left/>
        <right/>
        <top/>
        <bottom/>
        <vertical/>
        <horizontal/>
      </border>
    </dxf>
    <dxf>
      <font>
        <color rgb="FF080808"/>
      </font>
      <fill>
        <patternFill>
          <bgColor rgb="FFFF0000"/>
        </patternFill>
      </fill>
    </dxf>
    <dxf>
      <font>
        <color theme="0"/>
      </font>
      <fill>
        <patternFill>
          <bgColor theme="0"/>
        </patternFill>
      </fill>
      <border>
        <left/>
        <right/>
        <top/>
        <bottom/>
        <vertical/>
        <horizontal/>
      </border>
    </dxf>
    <dxf>
      <font>
        <color rgb="FF080808"/>
      </font>
      <fill>
        <patternFill>
          <bgColor rgb="FFFF0000"/>
        </patternFill>
      </fill>
    </dxf>
    <dxf>
      <font>
        <color rgb="FF080808"/>
      </font>
      <fill>
        <patternFill>
          <bgColor rgb="FFFF0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080808"/>
      </font>
      <fill>
        <patternFill>
          <bgColor rgb="FFFF0000"/>
        </patternFill>
      </fill>
    </dxf>
    <dxf>
      <font>
        <color rgb="FF080808"/>
      </font>
      <fill>
        <patternFill>
          <bgColor rgb="FFFF0000"/>
        </patternFill>
      </fill>
    </dxf>
    <dxf>
      <font>
        <color theme="0"/>
      </font>
      <fill>
        <patternFill>
          <bgColor theme="0"/>
        </patternFill>
      </fill>
      <border>
        <left/>
        <right/>
        <top/>
        <bottom/>
        <vertical/>
        <horizontal/>
      </border>
    </dxf>
    <dxf>
      <font>
        <color theme="8" tint="-0.499984740745262"/>
      </font>
    </dxf>
    <dxf>
      <fill>
        <patternFill>
          <bgColor theme="8" tint="-0.499984740745262"/>
        </patternFill>
      </fill>
    </dxf>
    <dxf>
      <fill>
        <patternFill>
          <bgColor theme="8" tint="-0.49998474074526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color auto="1"/>
      </font>
    </dxf>
    <dxf>
      <font>
        <color theme="0" tint="-4.9989318521683403E-2"/>
      </font>
    </dxf>
    <dxf>
      <font>
        <color auto="1"/>
      </font>
    </dxf>
    <dxf>
      <font>
        <color theme="2" tint="-9.9948118533890809E-2"/>
      </font>
    </dxf>
    <dxf>
      <font>
        <color theme="2" tint="-9.9948118533890809E-2"/>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color auto="1"/>
      </font>
    </dxf>
    <dxf>
      <font>
        <color theme="0" tint="-4.9989318521683403E-2"/>
      </font>
    </dxf>
    <dxf>
      <font>
        <color theme="2" tint="-9.9948118533890809E-2"/>
      </font>
    </dxf>
    <dxf>
      <font>
        <color theme="2" tint="-9.9948118533890809E-2"/>
      </font>
    </dxf>
    <dxf>
      <font>
        <color theme="2" tint="-9.9948118533890809E-2"/>
      </font>
    </dxf>
    <dxf>
      <font>
        <color theme="0"/>
      </font>
      <fill>
        <patternFill>
          <bgColor theme="0"/>
        </patternFill>
      </fill>
      <border>
        <left/>
        <right/>
        <top/>
        <bottom/>
        <vertical/>
        <horizontal/>
      </border>
    </dxf>
    <dxf>
      <font>
        <strike val="0"/>
        <color auto="1"/>
      </font>
    </dxf>
    <dxf>
      <font>
        <color theme="0" tint="-4.9989318521683403E-2"/>
      </font>
    </dxf>
    <dxf>
      <font>
        <color auto="1"/>
      </font>
    </dxf>
    <dxf>
      <font>
        <color theme="2" tint="-9.9948118533890809E-2"/>
      </font>
    </dxf>
    <dxf>
      <font>
        <strike val="0"/>
        <color auto="1"/>
      </font>
    </dxf>
    <dxf>
      <font>
        <strike val="0"/>
        <color auto="1"/>
      </font>
    </dxf>
    <dxf>
      <font>
        <color theme="0" tint="-4.9989318521683403E-2"/>
      </font>
    </dxf>
    <dxf>
      <font>
        <strike val="0"/>
        <color auto="1"/>
      </font>
    </dxf>
    <dxf>
      <font>
        <strike val="0"/>
        <color auto="1"/>
      </font>
    </dxf>
    <dxf>
      <font>
        <strike val="0"/>
        <color auto="1"/>
      </font>
    </dxf>
    <dxf>
      <font>
        <color theme="0" tint="-4.9989318521683403E-2"/>
      </font>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0"/>
      </font>
      <fill>
        <patternFill>
          <bgColor theme="0"/>
        </patternFill>
      </fill>
      <border>
        <left style="thin">
          <color theme="0"/>
        </left>
        <right style="thin">
          <color theme="0"/>
        </right>
        <top style="thin">
          <color theme="0"/>
        </top>
        <bottom style="thin">
          <color theme="0"/>
        </bottom>
      </border>
    </dxf>
    <dxf>
      <font>
        <strike val="0"/>
        <color rgb="FF080808"/>
      </font>
    </dxf>
    <dxf>
      <font>
        <b/>
        <i val="0"/>
        <color rgb="FF080808"/>
      </font>
      <fill>
        <patternFill>
          <bgColor rgb="FFFF0000"/>
        </patternFill>
      </fill>
    </dxf>
    <dxf>
      <font>
        <b/>
        <i val="0"/>
        <color rgb="FF080808"/>
      </font>
      <fill>
        <patternFill>
          <bgColor rgb="FFFF0000"/>
        </patternFill>
      </fill>
    </dxf>
    <dxf>
      <font>
        <b/>
        <i val="0"/>
        <color rgb="FF080808"/>
      </font>
      <fill>
        <patternFill>
          <bgColor rgb="FFFF0000"/>
        </patternFill>
      </fill>
    </dxf>
    <dxf>
      <font>
        <b/>
        <i val="0"/>
        <color rgb="FF080808"/>
      </font>
      <fill>
        <patternFill>
          <bgColor rgb="FFFF0000"/>
        </patternFill>
      </fill>
    </dxf>
  </dxfs>
  <tableStyles count="0" defaultTableStyle="TableStyleMedium2" defaultPivotStyle="PivotStyleLight16"/>
  <colors>
    <mruColors>
      <color rgb="FF3CA2AB"/>
      <color rgb="FF080808"/>
      <color rgb="FFF1DEB1"/>
      <color rgb="FFBFBFBF"/>
      <color rgb="FF00A498"/>
      <color rgb="FF119774"/>
      <color rgb="FFFCD6A3"/>
      <color rgb="FFFBC175"/>
      <color rgb="FFBADEDC"/>
      <color rgb="FF9BD1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62</xdr:row>
      <xdr:rowOff>46397</xdr:rowOff>
    </xdr:from>
    <xdr:to>
      <xdr:col>7</xdr:col>
      <xdr:colOff>352425</xdr:colOff>
      <xdr:row>67</xdr:row>
      <xdr:rowOff>74</xdr:rowOff>
    </xdr:to>
    <xdr:pic>
      <xdr:nvPicPr>
        <xdr:cNvPr id="7" name="Picture 6">
          <a:extLst>
            <a:ext uri="{FF2B5EF4-FFF2-40B4-BE49-F238E27FC236}">
              <a16:creationId xmlns:a16="http://schemas.microsoft.com/office/drawing/2014/main" id="{CA6E6135-DCD7-4022-9303-EE367E2475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2990872"/>
          <a:ext cx="5019675" cy="856170"/>
        </a:xfrm>
        <a:prstGeom prst="rect">
          <a:avLst/>
        </a:prstGeom>
      </xdr:spPr>
    </xdr:pic>
    <xdr:clientData/>
  </xdr:twoCellAnchor>
  <xdr:twoCellAnchor editAs="oneCell">
    <xdr:from>
      <xdr:col>1</xdr:col>
      <xdr:colOff>57151</xdr:colOff>
      <xdr:row>1</xdr:row>
      <xdr:rowOff>57151</xdr:rowOff>
    </xdr:from>
    <xdr:to>
      <xdr:col>3</xdr:col>
      <xdr:colOff>371476</xdr:colOff>
      <xdr:row>8</xdr:row>
      <xdr:rowOff>142876</xdr:rowOff>
    </xdr:to>
    <xdr:pic>
      <xdr:nvPicPr>
        <xdr:cNvPr id="8" name="Picture 7">
          <a:extLst>
            <a:ext uri="{FF2B5EF4-FFF2-40B4-BE49-F238E27FC236}">
              <a16:creationId xmlns:a16="http://schemas.microsoft.com/office/drawing/2014/main" id="{4B401411-26A5-46BC-A66A-EE91072AE5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669" y="240847"/>
          <a:ext cx="1416503" cy="137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2</xdr:col>
      <xdr:colOff>1200900</xdr:colOff>
      <xdr:row>8</xdr:row>
      <xdr:rowOff>103482</xdr:rowOff>
    </xdr:to>
    <xdr:pic>
      <xdr:nvPicPr>
        <xdr:cNvPr id="6" name="Picture 5">
          <a:extLst>
            <a:ext uri="{FF2B5EF4-FFF2-40B4-BE49-F238E27FC236}">
              <a16:creationId xmlns:a16="http://schemas.microsoft.com/office/drawing/2014/main" id="{8573F547-A7D0-492F-BBA5-128453F91B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238125"/>
          <a:ext cx="1352550"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3</xdr:col>
      <xdr:colOff>495300</xdr:colOff>
      <xdr:row>7</xdr:row>
      <xdr:rowOff>319768</xdr:rowOff>
    </xdr:to>
    <xdr:pic>
      <xdr:nvPicPr>
        <xdr:cNvPr id="8" name="Picture 7">
          <a:extLst>
            <a:ext uri="{FF2B5EF4-FFF2-40B4-BE49-F238E27FC236}">
              <a16:creationId xmlns:a16="http://schemas.microsoft.com/office/drawing/2014/main" id="{8F705498-ED33-487B-A289-1D14768DED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238125"/>
          <a:ext cx="1352550" cy="1352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47625</xdr:rowOff>
    </xdr:from>
    <xdr:to>
      <xdr:col>2</xdr:col>
      <xdr:colOff>1467970</xdr:colOff>
      <xdr:row>8</xdr:row>
      <xdr:rowOff>14859</xdr:rowOff>
    </xdr:to>
    <xdr:pic>
      <xdr:nvPicPr>
        <xdr:cNvPr id="2" name="Picture 1">
          <a:extLst>
            <a:ext uri="{FF2B5EF4-FFF2-40B4-BE49-F238E27FC236}">
              <a16:creationId xmlns:a16="http://schemas.microsoft.com/office/drawing/2014/main" id="{5A6DEF46-E7DA-49F3-8E7D-AC158EED4F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2218" y="226919"/>
          <a:ext cx="1530723" cy="14120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46</xdr:col>
      <xdr:colOff>119433</xdr:colOff>
      <xdr:row>170</xdr:row>
      <xdr:rowOff>153914</xdr:rowOff>
    </xdr:to>
    <xdr:pic>
      <xdr:nvPicPr>
        <xdr:cNvPr id="2" name="Picture 1">
          <a:extLst>
            <a:ext uri="{FF2B5EF4-FFF2-40B4-BE49-F238E27FC236}">
              <a16:creationId xmlns:a16="http://schemas.microsoft.com/office/drawing/2014/main" id="{DA9C15CC-2FC3-4314-852A-BA66108BA972}"/>
            </a:ext>
          </a:extLst>
        </xdr:cNvPr>
        <xdr:cNvPicPr>
          <a:picLocks noChangeAspect="1"/>
        </xdr:cNvPicPr>
      </xdr:nvPicPr>
      <xdr:blipFill>
        <a:blip xmlns:r="http://schemas.openxmlformats.org/officeDocument/2006/relationships" r:embed="rId1"/>
        <a:stretch>
          <a:fillRect/>
        </a:stretch>
      </xdr:blipFill>
      <xdr:spPr>
        <a:xfrm>
          <a:off x="5878286" y="185057"/>
          <a:ext cx="24285714" cy="31428571"/>
        </a:xfrm>
        <a:prstGeom prst="rect">
          <a:avLst/>
        </a:prstGeom>
      </xdr:spPr>
    </xdr:pic>
    <xdr:clientData/>
  </xdr:twoCellAnchor>
  <xdr:twoCellAnchor>
    <xdr:from>
      <xdr:col>13</xdr:col>
      <xdr:colOff>647699</xdr:colOff>
      <xdr:row>18</xdr:row>
      <xdr:rowOff>114301</xdr:rowOff>
    </xdr:from>
    <xdr:to>
      <xdr:col>16</xdr:col>
      <xdr:colOff>570858</xdr:colOff>
      <xdr:row>27</xdr:row>
      <xdr:rowOff>8646</xdr:rowOff>
    </xdr:to>
    <xdr:sp macro="" textlink="">
      <xdr:nvSpPr>
        <xdr:cNvPr id="3" name="Rectangle 2">
          <a:extLst>
            <a:ext uri="{FF2B5EF4-FFF2-40B4-BE49-F238E27FC236}">
              <a16:creationId xmlns:a16="http://schemas.microsoft.com/office/drawing/2014/main" id="{B3DAFB4C-7314-444E-AA82-86FDA1C62E56}"/>
            </a:ext>
          </a:extLst>
        </xdr:cNvPr>
        <xdr:cNvSpPr/>
      </xdr:nvSpPr>
      <xdr:spPr>
        <a:xfrm>
          <a:off x="9138556" y="3445330"/>
          <a:ext cx="1882588" cy="1559859"/>
        </a:xfrm>
        <a:prstGeom prst="rect">
          <a:avLst/>
        </a:prstGeom>
        <a:solidFill>
          <a:srgbClr val="8CC7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140,199,196</a:t>
          </a:r>
        </a:p>
        <a:p>
          <a:pPr algn="ctr"/>
          <a:r>
            <a:rPr lang="en-US"/>
            <a:t>background</a:t>
          </a:r>
        </a:p>
      </xdr:txBody>
    </xdr:sp>
    <xdr:clientData/>
  </xdr:twoCellAnchor>
  <xdr:twoCellAnchor>
    <xdr:from>
      <xdr:col>13</xdr:col>
      <xdr:colOff>647699</xdr:colOff>
      <xdr:row>27</xdr:row>
      <xdr:rowOff>107947</xdr:rowOff>
    </xdr:from>
    <xdr:to>
      <xdr:col>16</xdr:col>
      <xdr:colOff>570858</xdr:colOff>
      <xdr:row>36</xdr:row>
      <xdr:rowOff>2292</xdr:rowOff>
    </xdr:to>
    <xdr:sp macro="" textlink="">
      <xdr:nvSpPr>
        <xdr:cNvPr id="4" name="Rectangle 3">
          <a:extLst>
            <a:ext uri="{FF2B5EF4-FFF2-40B4-BE49-F238E27FC236}">
              <a16:creationId xmlns:a16="http://schemas.microsoft.com/office/drawing/2014/main" id="{718652EC-1B29-46A9-8669-D35D478657ED}"/>
            </a:ext>
          </a:extLst>
        </xdr:cNvPr>
        <xdr:cNvSpPr/>
      </xdr:nvSpPr>
      <xdr:spPr>
        <a:xfrm>
          <a:off x="9138556" y="5104490"/>
          <a:ext cx="1882588" cy="1559859"/>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lumMod val="65000"/>
                  <a:lumOff val="35000"/>
                </a:schemeClr>
              </a:solidFill>
            </a:rPr>
            <a:t>255,255,255</a:t>
          </a:r>
        </a:p>
        <a:p>
          <a:pPr algn="ctr"/>
          <a:r>
            <a:rPr lang="en-US">
              <a:solidFill>
                <a:schemeClr val="tx1">
                  <a:lumMod val="65000"/>
                  <a:lumOff val="35000"/>
                </a:schemeClr>
              </a:solidFill>
            </a:rPr>
            <a:t>text</a:t>
          </a:r>
        </a:p>
      </xdr:txBody>
    </xdr:sp>
    <xdr:clientData/>
  </xdr:twoCellAnchor>
  <xdr:twoCellAnchor>
    <xdr:from>
      <xdr:col>20</xdr:col>
      <xdr:colOff>113955</xdr:colOff>
      <xdr:row>27</xdr:row>
      <xdr:rowOff>107947</xdr:rowOff>
    </xdr:from>
    <xdr:to>
      <xdr:col>23</xdr:col>
      <xdr:colOff>37114</xdr:colOff>
      <xdr:row>36</xdr:row>
      <xdr:rowOff>2292</xdr:rowOff>
    </xdr:to>
    <xdr:sp macro="" textlink="">
      <xdr:nvSpPr>
        <xdr:cNvPr id="5" name="Rectangle 4">
          <a:extLst>
            <a:ext uri="{FF2B5EF4-FFF2-40B4-BE49-F238E27FC236}">
              <a16:creationId xmlns:a16="http://schemas.microsoft.com/office/drawing/2014/main" id="{62B0385F-AFBB-4DE0-B1C7-0C6ED89CAC94}"/>
            </a:ext>
          </a:extLst>
        </xdr:cNvPr>
        <xdr:cNvSpPr/>
      </xdr:nvSpPr>
      <xdr:spPr>
        <a:xfrm>
          <a:off x="13176812" y="5104490"/>
          <a:ext cx="1882588" cy="1559859"/>
        </a:xfrm>
        <a:prstGeom prst="rect">
          <a:avLst/>
        </a:prstGeom>
        <a:solidFill>
          <a:srgbClr val="F1DE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241,222,177</a:t>
          </a:r>
        </a:p>
        <a:p>
          <a:pPr algn="ctr"/>
          <a:r>
            <a:rPr lang="en-US"/>
            <a:t>minor</a:t>
          </a:r>
        </a:p>
      </xdr:txBody>
    </xdr:sp>
    <xdr:clientData/>
  </xdr:twoCellAnchor>
  <xdr:twoCellAnchor>
    <xdr:from>
      <xdr:col>13</xdr:col>
      <xdr:colOff>647699</xdr:colOff>
      <xdr:row>36</xdr:row>
      <xdr:rowOff>101593</xdr:rowOff>
    </xdr:from>
    <xdr:to>
      <xdr:col>16</xdr:col>
      <xdr:colOff>570858</xdr:colOff>
      <xdr:row>44</xdr:row>
      <xdr:rowOff>180995</xdr:rowOff>
    </xdr:to>
    <xdr:sp macro="" textlink="">
      <xdr:nvSpPr>
        <xdr:cNvPr id="6" name="Rectangle 5">
          <a:extLst>
            <a:ext uri="{FF2B5EF4-FFF2-40B4-BE49-F238E27FC236}">
              <a16:creationId xmlns:a16="http://schemas.microsoft.com/office/drawing/2014/main" id="{B68546F9-FAEA-48C1-B096-4332BC2D70AC}"/>
            </a:ext>
          </a:extLst>
        </xdr:cNvPr>
        <xdr:cNvSpPr/>
      </xdr:nvSpPr>
      <xdr:spPr>
        <a:xfrm>
          <a:off x="9138556" y="6763650"/>
          <a:ext cx="1882588" cy="1559859"/>
        </a:xfrm>
        <a:prstGeom prst="rect">
          <a:avLst/>
        </a:prstGeom>
        <a:solidFill>
          <a:srgbClr val="3CA2A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60,162,171</a:t>
          </a:r>
        </a:p>
        <a:p>
          <a:pPr algn="ctr"/>
          <a:r>
            <a:rPr lang="en-US"/>
            <a:t>minor</a:t>
          </a:r>
        </a:p>
      </xdr:txBody>
    </xdr:sp>
    <xdr:clientData/>
  </xdr:twoCellAnchor>
  <xdr:twoCellAnchor>
    <xdr:from>
      <xdr:col>20</xdr:col>
      <xdr:colOff>113955</xdr:colOff>
      <xdr:row>18</xdr:row>
      <xdr:rowOff>114301</xdr:rowOff>
    </xdr:from>
    <xdr:to>
      <xdr:col>23</xdr:col>
      <xdr:colOff>37114</xdr:colOff>
      <xdr:row>27</xdr:row>
      <xdr:rowOff>8646</xdr:rowOff>
    </xdr:to>
    <xdr:sp macro="" textlink="">
      <xdr:nvSpPr>
        <xdr:cNvPr id="7" name="Rectangle 6">
          <a:extLst>
            <a:ext uri="{FF2B5EF4-FFF2-40B4-BE49-F238E27FC236}">
              <a16:creationId xmlns:a16="http://schemas.microsoft.com/office/drawing/2014/main" id="{338A9E1D-11BC-4685-9744-7903553AFC97}"/>
            </a:ext>
          </a:extLst>
        </xdr:cNvPr>
        <xdr:cNvSpPr/>
      </xdr:nvSpPr>
      <xdr:spPr>
        <a:xfrm>
          <a:off x="13176812" y="3445330"/>
          <a:ext cx="1882588" cy="1559859"/>
        </a:xfrm>
        <a:prstGeom prst="rect">
          <a:avLst/>
        </a:prstGeom>
        <a:solidFill>
          <a:srgbClr val="00837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0,131,123</a:t>
          </a:r>
        </a:p>
        <a:p>
          <a:pPr algn="ctr"/>
          <a:r>
            <a:rPr lang="en-US"/>
            <a:t>Text</a:t>
          </a:r>
        </a:p>
      </xdr:txBody>
    </xdr:sp>
    <xdr:clientData/>
  </xdr:twoCellAnchor>
  <xdr:twoCellAnchor>
    <xdr:from>
      <xdr:col>17</xdr:col>
      <xdr:colOff>70805</xdr:colOff>
      <xdr:row>27</xdr:row>
      <xdr:rowOff>107947</xdr:rowOff>
    </xdr:from>
    <xdr:to>
      <xdr:col>19</xdr:col>
      <xdr:colOff>647108</xdr:colOff>
      <xdr:row>36</xdr:row>
      <xdr:rowOff>2292</xdr:rowOff>
    </xdr:to>
    <xdr:sp macro="" textlink="">
      <xdr:nvSpPr>
        <xdr:cNvPr id="8" name="Rectangle 7">
          <a:extLst>
            <a:ext uri="{FF2B5EF4-FFF2-40B4-BE49-F238E27FC236}">
              <a16:creationId xmlns:a16="http://schemas.microsoft.com/office/drawing/2014/main" id="{AC173891-063C-464F-A8CC-8C7F275BE88A}"/>
            </a:ext>
          </a:extLst>
        </xdr:cNvPr>
        <xdr:cNvSpPr/>
      </xdr:nvSpPr>
      <xdr:spPr>
        <a:xfrm>
          <a:off x="11174234" y="5104490"/>
          <a:ext cx="1882588" cy="1559859"/>
        </a:xfrm>
        <a:prstGeom prst="rect">
          <a:avLst/>
        </a:prstGeom>
        <a:solidFill>
          <a:srgbClr val="D3D1D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211,209,208</a:t>
          </a:r>
        </a:p>
        <a:p>
          <a:pPr algn="ctr"/>
          <a:r>
            <a:rPr lang="en-US"/>
            <a:t>minor</a:t>
          </a:r>
        </a:p>
      </xdr:txBody>
    </xdr:sp>
    <xdr:clientData/>
  </xdr:twoCellAnchor>
  <xdr:twoCellAnchor>
    <xdr:from>
      <xdr:col>17</xdr:col>
      <xdr:colOff>70805</xdr:colOff>
      <xdr:row>36</xdr:row>
      <xdr:rowOff>101593</xdr:rowOff>
    </xdr:from>
    <xdr:to>
      <xdr:col>19</xdr:col>
      <xdr:colOff>647108</xdr:colOff>
      <xdr:row>44</xdr:row>
      <xdr:rowOff>180995</xdr:rowOff>
    </xdr:to>
    <xdr:sp macro="" textlink="">
      <xdr:nvSpPr>
        <xdr:cNvPr id="9" name="Rectangle 8">
          <a:extLst>
            <a:ext uri="{FF2B5EF4-FFF2-40B4-BE49-F238E27FC236}">
              <a16:creationId xmlns:a16="http://schemas.microsoft.com/office/drawing/2014/main" id="{E63D35CC-C061-476A-888B-1CAFED60B8B6}"/>
            </a:ext>
          </a:extLst>
        </xdr:cNvPr>
        <xdr:cNvSpPr/>
      </xdr:nvSpPr>
      <xdr:spPr>
        <a:xfrm>
          <a:off x="11174234" y="6763650"/>
          <a:ext cx="1882588" cy="1559859"/>
        </a:xfrm>
        <a:prstGeom prst="rect">
          <a:avLst/>
        </a:prstGeom>
        <a:solidFill>
          <a:srgbClr val="006A7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0,106,126</a:t>
          </a:r>
        </a:p>
        <a:p>
          <a:pPr algn="ctr"/>
          <a:r>
            <a:rPr lang="en-US"/>
            <a:t>minor</a:t>
          </a:r>
        </a:p>
      </xdr:txBody>
    </xdr:sp>
    <xdr:clientData/>
  </xdr:twoCellAnchor>
  <xdr:twoCellAnchor>
    <xdr:from>
      <xdr:col>17</xdr:col>
      <xdr:colOff>70805</xdr:colOff>
      <xdr:row>18</xdr:row>
      <xdr:rowOff>114300</xdr:rowOff>
    </xdr:from>
    <xdr:to>
      <xdr:col>19</xdr:col>
      <xdr:colOff>647108</xdr:colOff>
      <xdr:row>27</xdr:row>
      <xdr:rowOff>8645</xdr:rowOff>
    </xdr:to>
    <xdr:sp macro="" textlink="">
      <xdr:nvSpPr>
        <xdr:cNvPr id="10" name="Rectangle 9">
          <a:extLst>
            <a:ext uri="{FF2B5EF4-FFF2-40B4-BE49-F238E27FC236}">
              <a16:creationId xmlns:a16="http://schemas.microsoft.com/office/drawing/2014/main" id="{C263E180-1EEC-4AF3-9074-1EF6E4D691A2}"/>
            </a:ext>
          </a:extLst>
        </xdr:cNvPr>
        <xdr:cNvSpPr/>
      </xdr:nvSpPr>
      <xdr:spPr>
        <a:xfrm>
          <a:off x="11174234" y="3445329"/>
          <a:ext cx="1882588" cy="1559859"/>
        </a:xfrm>
        <a:prstGeom prst="rect">
          <a:avLst/>
        </a:prstGeom>
        <a:solidFill>
          <a:srgbClr val="9BCEC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155,206,203</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F2C7295-61A1-4AA0-899F-55389F4A23E8}" name="Table2" displayName="Table2" ref="B1:E107" totalsRowShown="0" headerRowDxfId="5" dataDxfId="4">
  <autoFilter ref="B1:E107" xr:uid="{FA8104D2-99F8-4F84-9622-D436EC2F5EA5}"/>
  <tableColumns count="4">
    <tableColumn id="1" xr3:uid="{59CD9681-06FE-4EDA-A848-62EF052F348D}" name="ID" dataDxfId="3"/>
    <tableColumn id="2" xr3:uid="{5212E805-F2E2-42F5-A1CF-FE109BE89667}" name="Units" dataDxfId="2"/>
    <tableColumn id="3" xr3:uid="{806675D0-B7BA-42B4-A999-72BA6E7176CA}" name="vlookup" dataDxfId="1">
      <calculatedColumnFormula>CONCATENATE(A2,C2)</calculatedColumnFormula>
    </tableColumn>
    <tableColumn id="4" xr3:uid="{C1BB35A8-A224-4B71-A925-4597577F13CC}" name="Multiplier to get to kBtu5" dataDxfId="0"/>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ZCB Palette">
      <a:dk1>
        <a:srgbClr val="00837B"/>
      </a:dk1>
      <a:lt1>
        <a:srgbClr val="FFFFFF"/>
      </a:lt1>
      <a:dk2>
        <a:srgbClr val="006A7E"/>
      </a:dk2>
      <a:lt2>
        <a:srgbClr val="8CC7C4"/>
      </a:lt2>
      <a:accent1>
        <a:srgbClr val="8CC7C4"/>
      </a:accent1>
      <a:accent2>
        <a:srgbClr val="9BCECB"/>
      </a:accent2>
      <a:accent3>
        <a:srgbClr val="00837B"/>
      </a:accent3>
      <a:accent4>
        <a:srgbClr val="D3D1D0"/>
      </a:accent4>
      <a:accent5>
        <a:srgbClr val="F1DEB1"/>
      </a:accent5>
      <a:accent6>
        <a:srgbClr val="3CA2AB"/>
      </a:accent6>
      <a:hlink>
        <a:srgbClr val="006A7E"/>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77197-501B-44C1-86FB-4D3B51AC5BC7}">
  <sheetPr codeName="Sheet1">
    <tabColor theme="7" tint="-9.9978637043366805E-2"/>
  </sheetPr>
  <dimension ref="B2:B3"/>
  <sheetViews>
    <sheetView workbookViewId="0">
      <selection activeCell="C30" sqref="C30"/>
    </sheetView>
  </sheetViews>
  <sheetFormatPr defaultRowHeight="14.65"/>
  <sheetData>
    <row r="2" spans="2:2">
      <c r="B2" t="s">
        <v>0</v>
      </c>
    </row>
    <row r="3" spans="2:2">
      <c r="B3" t="s">
        <v>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C207C-D91B-493F-BFFB-0C9D66F9FC0E}">
  <sheetPr codeName="Sheet10">
    <tabColor theme="7" tint="-9.9978637043366805E-2"/>
  </sheetPr>
  <dimension ref="A1"/>
  <sheetViews>
    <sheetView topLeftCell="J1" workbookViewId="0"/>
  </sheetViews>
  <sheetFormatPr defaultRowHeight="14.65"/>
  <cols>
    <col min="1" max="9" width="0" hidden="1"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8811-0FC0-480E-AA38-044209A6FAEC}">
  <sheetPr codeName="Sheet2"/>
  <dimension ref="A1:R68"/>
  <sheetViews>
    <sheetView showGridLines="0" tabSelected="1" zoomScale="80" zoomScaleNormal="80" workbookViewId="0">
      <selection activeCell="G65" sqref="G65"/>
    </sheetView>
  </sheetViews>
  <sheetFormatPr defaultRowHeight="14.65"/>
  <cols>
    <col min="1" max="2" width="3.140625" customWidth="1"/>
    <col min="3" max="15" width="12.42578125" customWidth="1"/>
    <col min="16" max="17" width="11.85546875" customWidth="1"/>
    <col min="18" max="18" width="3.140625" customWidth="1"/>
  </cols>
  <sheetData>
    <row r="1" spans="1:18">
      <c r="A1" s="29"/>
      <c r="B1" s="29"/>
      <c r="C1" s="206"/>
      <c r="D1" s="206"/>
      <c r="E1" s="206"/>
      <c r="F1" s="206"/>
      <c r="G1" s="206"/>
      <c r="H1" s="206"/>
      <c r="I1" s="206"/>
      <c r="J1" s="206"/>
      <c r="K1" s="206"/>
      <c r="L1" s="206"/>
      <c r="M1" s="206"/>
      <c r="N1" s="206"/>
      <c r="O1" s="206"/>
      <c r="P1" s="206"/>
      <c r="Q1" s="206"/>
      <c r="R1" s="29"/>
    </row>
    <row r="2" spans="1:18" ht="14.65" customHeight="1">
      <c r="A2" s="29"/>
      <c r="B2" s="16"/>
      <c r="C2" s="207"/>
      <c r="D2" s="224" t="s">
        <v>2</v>
      </c>
      <c r="E2" s="225"/>
      <c r="F2" s="225"/>
      <c r="G2" s="225"/>
      <c r="H2" s="225"/>
      <c r="I2" s="225"/>
      <c r="J2" s="225"/>
      <c r="K2" s="225"/>
      <c r="L2" s="225"/>
      <c r="M2" s="225"/>
      <c r="N2" s="225"/>
      <c r="O2" s="225"/>
      <c r="P2" s="225"/>
      <c r="Q2" s="225"/>
      <c r="R2" s="29"/>
    </row>
    <row r="3" spans="1:18" ht="14.65" customHeight="1">
      <c r="A3" s="29"/>
      <c r="B3" s="16"/>
      <c r="C3" s="207"/>
      <c r="D3" s="225"/>
      <c r="E3" s="225"/>
      <c r="F3" s="225"/>
      <c r="G3" s="225"/>
      <c r="H3" s="225"/>
      <c r="I3" s="225"/>
      <c r="J3" s="225"/>
      <c r="K3" s="225"/>
      <c r="L3" s="225"/>
      <c r="M3" s="225"/>
      <c r="N3" s="225"/>
      <c r="O3" s="225"/>
      <c r="P3" s="225"/>
      <c r="Q3" s="225"/>
      <c r="R3" s="29"/>
    </row>
    <row r="4" spans="1:18" ht="14.65" customHeight="1">
      <c r="A4" s="29"/>
      <c r="B4" s="16"/>
      <c r="C4" s="207"/>
      <c r="D4" s="225"/>
      <c r="E4" s="225"/>
      <c r="F4" s="225"/>
      <c r="G4" s="225"/>
      <c r="H4" s="225"/>
      <c r="I4" s="225"/>
      <c r="J4" s="225"/>
      <c r="K4" s="225"/>
      <c r="L4" s="225"/>
      <c r="M4" s="225"/>
      <c r="N4" s="225"/>
      <c r="O4" s="225"/>
      <c r="P4" s="225"/>
      <c r="Q4" s="225"/>
      <c r="R4" s="29"/>
    </row>
    <row r="5" spans="1:18" ht="14.65" customHeight="1">
      <c r="A5" s="29"/>
      <c r="B5" s="16"/>
      <c r="C5" s="207"/>
      <c r="D5" s="225"/>
      <c r="E5" s="225"/>
      <c r="F5" s="225"/>
      <c r="G5" s="225"/>
      <c r="H5" s="225"/>
      <c r="I5" s="225"/>
      <c r="J5" s="225"/>
      <c r="K5" s="225"/>
      <c r="L5" s="225"/>
      <c r="M5" s="225"/>
      <c r="N5" s="225"/>
      <c r="O5" s="225"/>
      <c r="P5" s="225"/>
      <c r="Q5" s="225"/>
      <c r="R5" s="29"/>
    </row>
    <row r="6" spans="1:18" ht="14.65" customHeight="1">
      <c r="A6" s="29"/>
      <c r="B6" s="16"/>
      <c r="C6" s="207"/>
      <c r="D6" s="225"/>
      <c r="E6" s="225"/>
      <c r="F6" s="225"/>
      <c r="G6" s="225"/>
      <c r="H6" s="225"/>
      <c r="I6" s="225"/>
      <c r="J6" s="225"/>
      <c r="K6" s="225"/>
      <c r="L6" s="225"/>
      <c r="M6" s="225"/>
      <c r="N6" s="225"/>
      <c r="O6" s="225"/>
      <c r="P6" s="225"/>
      <c r="Q6" s="225"/>
      <c r="R6" s="29"/>
    </row>
    <row r="7" spans="1:18" ht="14.65" customHeight="1">
      <c r="A7" s="29"/>
      <c r="B7" s="16"/>
      <c r="C7" s="207"/>
      <c r="D7" s="225"/>
      <c r="E7" s="225"/>
      <c r="F7" s="225"/>
      <c r="G7" s="225"/>
      <c r="H7" s="225"/>
      <c r="I7" s="225"/>
      <c r="J7" s="225"/>
      <c r="K7" s="225"/>
      <c r="L7" s="225"/>
      <c r="M7" s="225"/>
      <c r="N7" s="225"/>
      <c r="O7" s="225"/>
      <c r="P7" s="225"/>
      <c r="Q7" s="225"/>
      <c r="R7" s="29"/>
    </row>
    <row r="8" spans="1:18" ht="14.65" customHeight="1">
      <c r="A8" s="29"/>
      <c r="B8" s="16"/>
      <c r="C8" s="207"/>
      <c r="D8" s="225"/>
      <c r="E8" s="225"/>
      <c r="F8" s="225"/>
      <c r="G8" s="225"/>
      <c r="H8" s="225"/>
      <c r="I8" s="225"/>
      <c r="J8" s="225"/>
      <c r="K8" s="225"/>
      <c r="L8" s="225"/>
      <c r="M8" s="225"/>
      <c r="N8" s="225"/>
      <c r="O8" s="225"/>
      <c r="P8" s="225"/>
      <c r="Q8" s="225"/>
      <c r="R8" s="29"/>
    </row>
    <row r="9" spans="1:18">
      <c r="A9" s="29"/>
      <c r="B9" s="16"/>
      <c r="C9" s="207"/>
      <c r="D9" s="207"/>
      <c r="E9" s="207"/>
      <c r="F9" s="207"/>
      <c r="G9" s="207"/>
      <c r="H9" s="207"/>
      <c r="I9" s="207"/>
      <c r="J9" s="207"/>
      <c r="K9" s="207"/>
      <c r="L9" s="207"/>
      <c r="M9" s="207"/>
      <c r="N9" s="207"/>
      <c r="O9" s="207"/>
      <c r="P9" s="207"/>
      <c r="Q9" s="207"/>
      <c r="R9" s="29"/>
    </row>
    <row r="10" spans="1:18" ht="18.399999999999999">
      <c r="A10" s="29"/>
      <c r="B10" s="16"/>
      <c r="C10" s="209" t="s">
        <v>3</v>
      </c>
      <c r="D10" s="210"/>
      <c r="E10" s="210"/>
      <c r="F10" s="210"/>
      <c r="G10" s="210"/>
      <c r="H10" s="210"/>
      <c r="I10" s="210"/>
      <c r="J10" s="210"/>
      <c r="K10" s="210"/>
      <c r="L10" s="210"/>
      <c r="M10" s="210"/>
      <c r="N10" s="210"/>
      <c r="O10" s="210"/>
      <c r="P10" s="210"/>
      <c r="Q10" s="207"/>
      <c r="R10" s="29"/>
    </row>
    <row r="11" spans="1:18" ht="18.399999999999999">
      <c r="A11" s="29"/>
      <c r="B11" s="16"/>
      <c r="C11" s="210"/>
      <c r="D11" s="210"/>
      <c r="E11" s="210"/>
      <c r="F11" s="210"/>
      <c r="G11" s="210"/>
      <c r="H11" s="210"/>
      <c r="I11" s="210"/>
      <c r="J11" s="210"/>
      <c r="K11" s="210"/>
      <c r="L11" s="210"/>
      <c r="M11" s="210"/>
      <c r="N11" s="210"/>
      <c r="O11" s="210"/>
      <c r="P11" s="210"/>
      <c r="Q11" s="207"/>
      <c r="R11" s="29"/>
    </row>
    <row r="12" spans="1:18" ht="57.4" customHeight="1">
      <c r="A12" s="29"/>
      <c r="B12" s="16"/>
      <c r="C12" s="226" t="s">
        <v>4</v>
      </c>
      <c r="D12" s="227"/>
      <c r="E12" s="227"/>
      <c r="F12" s="227"/>
      <c r="G12" s="227"/>
      <c r="H12" s="227"/>
      <c r="I12" s="227"/>
      <c r="J12" s="227"/>
      <c r="K12" s="227"/>
      <c r="L12" s="227"/>
      <c r="M12" s="227"/>
      <c r="N12" s="227"/>
      <c r="O12" s="227"/>
      <c r="P12" s="227"/>
      <c r="Q12" s="207"/>
      <c r="R12" s="29"/>
    </row>
    <row r="13" spans="1:18" ht="18.399999999999999">
      <c r="A13" s="29"/>
      <c r="B13" s="16"/>
      <c r="C13" s="204"/>
      <c r="D13" s="205"/>
      <c r="E13" s="205"/>
      <c r="F13" s="205"/>
      <c r="G13" s="205"/>
      <c r="H13" s="205"/>
      <c r="I13" s="205"/>
      <c r="J13" s="205"/>
      <c r="K13" s="205"/>
      <c r="L13" s="205"/>
      <c r="M13" s="205"/>
      <c r="N13" s="205"/>
      <c r="O13" s="205"/>
      <c r="P13" s="205"/>
      <c r="Q13" s="207"/>
      <c r="R13" s="29"/>
    </row>
    <row r="14" spans="1:18" s="208" customFormat="1" ht="91.35" customHeight="1">
      <c r="A14" s="206"/>
      <c r="B14" s="207"/>
      <c r="C14" s="226" t="s">
        <v>5</v>
      </c>
      <c r="D14" s="226"/>
      <c r="E14" s="226"/>
      <c r="F14" s="226"/>
      <c r="G14" s="226"/>
      <c r="H14" s="226"/>
      <c r="I14" s="226"/>
      <c r="J14" s="226"/>
      <c r="K14" s="226"/>
      <c r="L14" s="226"/>
      <c r="M14" s="226"/>
      <c r="N14" s="226"/>
      <c r="O14" s="226"/>
      <c r="P14" s="226"/>
      <c r="Q14" s="207"/>
      <c r="R14" s="206"/>
    </row>
    <row r="15" spans="1:18" ht="18.399999999999999">
      <c r="A15" s="29"/>
      <c r="B15" s="16"/>
      <c r="C15" s="211"/>
      <c r="D15" s="211"/>
      <c r="E15" s="211"/>
      <c r="F15" s="211"/>
      <c r="G15" s="211"/>
      <c r="H15" s="211"/>
      <c r="I15" s="211"/>
      <c r="J15" s="211"/>
      <c r="K15" s="211"/>
      <c r="L15" s="211"/>
      <c r="M15" s="211"/>
      <c r="N15" s="211"/>
      <c r="O15" s="211"/>
      <c r="P15" s="211"/>
      <c r="Q15" s="207"/>
      <c r="R15" s="29"/>
    </row>
    <row r="16" spans="1:18" ht="40.700000000000003" customHeight="1">
      <c r="A16" s="29"/>
      <c r="B16" s="16"/>
      <c r="C16" s="223" t="s">
        <v>6</v>
      </c>
      <c r="D16" s="223"/>
      <c r="E16" s="223"/>
      <c r="F16" s="223"/>
      <c r="G16" s="223"/>
      <c r="H16" s="223"/>
      <c r="I16" s="223"/>
      <c r="J16" s="223"/>
      <c r="K16" s="223"/>
      <c r="L16" s="223"/>
      <c r="M16" s="223"/>
      <c r="N16" s="223"/>
      <c r="O16" s="223"/>
      <c r="P16" s="223"/>
      <c r="Q16" s="207"/>
      <c r="R16" s="29"/>
    </row>
    <row r="17" spans="1:18" ht="18.399999999999999">
      <c r="A17" s="29"/>
      <c r="B17" s="16"/>
      <c r="C17" s="212"/>
      <c r="D17" s="212"/>
      <c r="E17" s="212"/>
      <c r="F17" s="212"/>
      <c r="G17" s="212"/>
      <c r="H17" s="212"/>
      <c r="I17" s="212"/>
      <c r="J17" s="212"/>
      <c r="K17" s="212"/>
      <c r="L17" s="212"/>
      <c r="M17" s="212"/>
      <c r="N17" s="212"/>
      <c r="O17" s="212"/>
      <c r="P17" s="212"/>
      <c r="Q17" s="207"/>
      <c r="R17" s="29"/>
    </row>
    <row r="18" spans="1:18" ht="18.399999999999999">
      <c r="A18" s="29"/>
      <c r="B18" s="16"/>
      <c r="C18" s="89" t="s">
        <v>7</v>
      </c>
      <c r="D18" s="89"/>
      <c r="E18" s="89"/>
      <c r="F18" s="89"/>
      <c r="G18" s="89"/>
      <c r="H18" s="89"/>
      <c r="I18" s="89"/>
      <c r="J18" s="89"/>
      <c r="K18" s="89"/>
      <c r="L18" s="212"/>
      <c r="M18" s="212"/>
      <c r="N18" s="212"/>
      <c r="O18" s="212"/>
      <c r="P18" s="212"/>
      <c r="Q18" s="207"/>
      <c r="R18" s="29"/>
    </row>
    <row r="19" spans="1:18" ht="18.399999999999999">
      <c r="A19" s="29"/>
      <c r="B19" s="16"/>
      <c r="C19" s="89" t="s">
        <v>8</v>
      </c>
      <c r="D19" s="213"/>
      <c r="E19" s="213"/>
      <c r="F19" s="213"/>
      <c r="G19" s="213"/>
      <c r="H19" s="213"/>
      <c r="I19" s="213"/>
      <c r="J19" s="213"/>
      <c r="K19" s="213"/>
      <c r="L19" s="210"/>
      <c r="M19" s="210"/>
      <c r="N19" s="210"/>
      <c r="O19" s="210"/>
      <c r="P19" s="210"/>
      <c r="Q19" s="207"/>
      <c r="R19" s="29"/>
    </row>
    <row r="20" spans="1:18" ht="18.399999999999999">
      <c r="A20" s="29"/>
      <c r="B20" s="16"/>
      <c r="C20" s="89" t="s">
        <v>9</v>
      </c>
      <c r="D20" s="213"/>
      <c r="E20" s="213"/>
      <c r="F20" s="213"/>
      <c r="G20" s="213"/>
      <c r="H20" s="213"/>
      <c r="I20" s="213"/>
      <c r="J20" s="213"/>
      <c r="K20" s="213"/>
      <c r="L20" s="210"/>
      <c r="M20" s="210"/>
      <c r="N20" s="210"/>
      <c r="O20" s="210"/>
      <c r="P20" s="210"/>
      <c r="Q20" s="207"/>
      <c r="R20" s="29"/>
    </row>
    <row r="21" spans="1:18" ht="18.399999999999999">
      <c r="A21" s="29"/>
      <c r="B21" s="16"/>
      <c r="C21" s="89" t="s">
        <v>10</v>
      </c>
      <c r="D21" s="213"/>
      <c r="E21" s="213"/>
      <c r="F21" s="213"/>
      <c r="G21" s="213"/>
      <c r="H21" s="213"/>
      <c r="I21" s="213"/>
      <c r="J21" s="213"/>
      <c r="K21" s="213"/>
      <c r="L21" s="210"/>
      <c r="M21" s="210"/>
      <c r="N21" s="210"/>
      <c r="O21" s="210"/>
      <c r="P21" s="210"/>
      <c r="Q21" s="207"/>
      <c r="R21" s="29"/>
    </row>
    <row r="22" spans="1:18" ht="18.399999999999999">
      <c r="A22" s="29"/>
      <c r="B22" s="16"/>
      <c r="C22" s="89" t="s">
        <v>11</v>
      </c>
      <c r="D22" s="213"/>
      <c r="E22" s="213"/>
      <c r="F22" s="213"/>
      <c r="G22" s="213"/>
      <c r="H22" s="213"/>
      <c r="I22" s="213"/>
      <c r="J22" s="213"/>
      <c r="K22" s="213"/>
      <c r="L22" s="210"/>
      <c r="M22" s="210"/>
      <c r="N22" s="210"/>
      <c r="O22" s="210"/>
      <c r="P22" s="210"/>
      <c r="Q22" s="207"/>
      <c r="R22" s="29"/>
    </row>
    <row r="23" spans="1:18" ht="18.399999999999999">
      <c r="A23" s="29"/>
      <c r="B23" s="16"/>
      <c r="C23" s="89" t="s">
        <v>12</v>
      </c>
      <c r="D23" s="213"/>
      <c r="E23" s="213"/>
      <c r="F23" s="213"/>
      <c r="G23" s="213"/>
      <c r="H23" s="213"/>
      <c r="I23" s="213"/>
      <c r="J23" s="213"/>
      <c r="K23" s="213"/>
      <c r="L23" s="210"/>
      <c r="M23" s="210"/>
      <c r="N23" s="210"/>
      <c r="O23" s="210"/>
      <c r="P23" s="210"/>
      <c r="Q23" s="207"/>
      <c r="R23" s="29"/>
    </row>
    <row r="24" spans="1:18" ht="18.399999999999999">
      <c r="A24" s="29"/>
      <c r="B24" s="16"/>
      <c r="C24" s="89"/>
      <c r="D24" s="213"/>
      <c r="E24" s="213"/>
      <c r="F24" s="213"/>
      <c r="G24" s="213"/>
      <c r="H24" s="213"/>
      <c r="I24" s="213"/>
      <c r="J24" s="213"/>
      <c r="K24" s="213"/>
      <c r="L24" s="210"/>
      <c r="M24" s="210"/>
      <c r="N24" s="210"/>
      <c r="O24" s="210"/>
      <c r="P24" s="210"/>
      <c r="Q24" s="207"/>
      <c r="R24" s="29"/>
    </row>
    <row r="25" spans="1:18" ht="18.399999999999999">
      <c r="A25" s="29"/>
      <c r="B25" s="16"/>
      <c r="C25" s="213" t="s">
        <v>13</v>
      </c>
      <c r="D25" s="213"/>
      <c r="E25" s="213"/>
      <c r="F25" s="213"/>
      <c r="G25" s="213"/>
      <c r="H25" s="213"/>
      <c r="I25" s="213"/>
      <c r="J25" s="213"/>
      <c r="K25" s="213"/>
      <c r="L25" s="210"/>
      <c r="M25" s="210"/>
      <c r="N25" s="210"/>
      <c r="O25" s="210"/>
      <c r="P25" s="210"/>
      <c r="Q25" s="207"/>
      <c r="R25" s="29"/>
    </row>
    <row r="26" spans="1:18" ht="18.399999999999999">
      <c r="A26" s="29"/>
      <c r="B26" s="16"/>
      <c r="C26" s="214"/>
      <c r="D26" s="213" t="s">
        <v>14</v>
      </c>
      <c r="E26" s="213"/>
      <c r="F26" s="213"/>
      <c r="G26" s="213"/>
      <c r="H26" s="213"/>
      <c r="I26" s="213"/>
      <c r="J26" s="213"/>
      <c r="K26" s="213"/>
      <c r="L26" s="213"/>
      <c r="M26" s="210"/>
      <c r="N26" s="210"/>
      <c r="O26" s="210"/>
      <c r="P26" s="210"/>
      <c r="Q26" s="207"/>
      <c r="R26" s="29"/>
    </row>
    <row r="27" spans="1:18" ht="18.399999999999999">
      <c r="A27" s="29"/>
      <c r="B27" s="16"/>
      <c r="C27" s="215"/>
      <c r="D27" s="213" t="s">
        <v>15</v>
      </c>
      <c r="E27" s="213"/>
      <c r="F27" s="213"/>
      <c r="G27" s="213"/>
      <c r="H27" s="213"/>
      <c r="I27" s="210"/>
      <c r="J27" s="210"/>
      <c r="K27" s="216"/>
      <c r="L27" s="210"/>
      <c r="M27" s="210"/>
      <c r="N27" s="210"/>
      <c r="O27" s="210"/>
      <c r="P27" s="210"/>
      <c r="Q27" s="207"/>
      <c r="R27" s="29"/>
    </row>
    <row r="28" spans="1:18" ht="18.399999999999999">
      <c r="A28" s="29"/>
      <c r="B28" s="16"/>
      <c r="C28" s="217"/>
      <c r="D28" s="213" t="s">
        <v>16</v>
      </c>
      <c r="E28" s="213"/>
      <c r="F28" s="213"/>
      <c r="G28" s="213"/>
      <c r="H28" s="213"/>
      <c r="I28" s="210"/>
      <c r="J28" s="213"/>
      <c r="K28" s="216"/>
      <c r="L28" s="210"/>
      <c r="M28" s="210"/>
      <c r="N28" s="210"/>
      <c r="O28" s="210"/>
      <c r="P28" s="210"/>
      <c r="Q28" s="207"/>
      <c r="R28" s="29"/>
    </row>
    <row r="29" spans="1:18" ht="18.399999999999999">
      <c r="A29" s="29"/>
      <c r="B29" s="16"/>
      <c r="C29" s="210"/>
      <c r="D29" s="210"/>
      <c r="E29" s="210"/>
      <c r="F29" s="210"/>
      <c r="G29" s="210"/>
      <c r="H29" s="210"/>
      <c r="I29" s="210"/>
      <c r="J29" s="210"/>
      <c r="K29" s="210"/>
      <c r="L29" s="210"/>
      <c r="M29" s="210"/>
      <c r="N29" s="210"/>
      <c r="O29" s="210"/>
      <c r="P29" s="210"/>
      <c r="Q29" s="207"/>
      <c r="R29" s="29"/>
    </row>
    <row r="30" spans="1:18" ht="18.399999999999999">
      <c r="A30" s="29"/>
      <c r="B30" s="16"/>
      <c r="C30" s="218" t="s">
        <v>17</v>
      </c>
      <c r="D30" s="213"/>
      <c r="E30" s="213"/>
      <c r="F30" s="213"/>
      <c r="G30" s="213"/>
      <c r="H30" s="213"/>
      <c r="I30" s="213"/>
      <c r="J30" s="213"/>
      <c r="K30" s="213"/>
      <c r="L30" s="213"/>
      <c r="M30" s="213"/>
      <c r="N30" s="213"/>
      <c r="O30" s="213"/>
      <c r="P30" s="213"/>
      <c r="Q30" s="207"/>
      <c r="R30" s="29"/>
    </row>
    <row r="31" spans="1:18" ht="18.399999999999999">
      <c r="A31" s="29"/>
      <c r="B31" s="16"/>
      <c r="C31" s="213"/>
      <c r="D31" s="213"/>
      <c r="E31" s="213"/>
      <c r="F31" s="213"/>
      <c r="G31" s="213"/>
      <c r="H31" s="213"/>
      <c r="I31" s="213"/>
      <c r="J31" s="213"/>
      <c r="K31" s="213"/>
      <c r="L31" s="213"/>
      <c r="M31" s="213"/>
      <c r="N31" s="213"/>
      <c r="O31" s="213"/>
      <c r="P31" s="213"/>
      <c r="Q31" s="207"/>
      <c r="R31" s="29"/>
    </row>
    <row r="32" spans="1:18" ht="40.5" customHeight="1">
      <c r="A32" s="29"/>
      <c r="B32" s="16"/>
      <c r="C32" s="223" t="s">
        <v>18</v>
      </c>
      <c r="D32" s="223"/>
      <c r="E32" s="223"/>
      <c r="F32" s="223"/>
      <c r="G32" s="223"/>
      <c r="H32" s="223"/>
      <c r="I32" s="223"/>
      <c r="J32" s="223"/>
      <c r="K32" s="223"/>
      <c r="L32" s="223"/>
      <c r="M32" s="223"/>
      <c r="N32" s="223"/>
      <c r="O32" s="223"/>
      <c r="P32" s="223"/>
      <c r="Q32" s="207"/>
      <c r="R32" s="29"/>
    </row>
    <row r="33" spans="1:18" ht="18.399999999999999">
      <c r="A33" s="29"/>
      <c r="B33" s="16"/>
      <c r="C33" s="208"/>
      <c r="D33" s="213"/>
      <c r="E33" s="213"/>
      <c r="F33" s="213"/>
      <c r="G33" s="213"/>
      <c r="H33" s="213"/>
      <c r="I33" s="213"/>
      <c r="J33" s="213"/>
      <c r="K33" s="213"/>
      <c r="L33" s="213"/>
      <c r="M33" s="213"/>
      <c r="N33" s="213"/>
      <c r="O33" s="213"/>
      <c r="P33" s="213"/>
      <c r="Q33" s="207"/>
      <c r="R33" s="29"/>
    </row>
    <row r="34" spans="1:18" ht="18.399999999999999">
      <c r="A34" s="29"/>
      <c r="B34" s="16"/>
      <c r="C34" s="218" t="s">
        <v>19</v>
      </c>
      <c r="D34" s="213"/>
      <c r="E34" s="213"/>
      <c r="F34" s="213"/>
      <c r="G34" s="213"/>
      <c r="H34" s="213"/>
      <c r="I34" s="213"/>
      <c r="J34" s="213"/>
      <c r="K34" s="213"/>
      <c r="L34" s="213"/>
      <c r="M34" s="213"/>
      <c r="N34" s="213"/>
      <c r="O34" s="213"/>
      <c r="P34" s="213"/>
      <c r="Q34" s="207"/>
      <c r="R34" s="29"/>
    </row>
    <row r="35" spans="1:18" ht="18.399999999999999">
      <c r="A35" s="29"/>
      <c r="B35" s="16"/>
      <c r="C35" s="213"/>
      <c r="D35" s="213"/>
      <c r="E35" s="213"/>
      <c r="F35" s="213"/>
      <c r="G35" s="213"/>
      <c r="H35" s="213"/>
      <c r="I35" s="213"/>
      <c r="J35" s="213"/>
      <c r="K35" s="213"/>
      <c r="L35" s="213"/>
      <c r="M35" s="213"/>
      <c r="N35" s="213"/>
      <c r="O35" s="213"/>
      <c r="P35" s="213"/>
      <c r="Q35" s="207"/>
      <c r="R35" s="29"/>
    </row>
    <row r="36" spans="1:18" ht="36.950000000000003" customHeight="1">
      <c r="A36" s="29"/>
      <c r="B36" s="16"/>
      <c r="C36" s="223" t="s">
        <v>20</v>
      </c>
      <c r="D36" s="223"/>
      <c r="E36" s="223"/>
      <c r="F36" s="223"/>
      <c r="G36" s="223"/>
      <c r="H36" s="223"/>
      <c r="I36" s="223"/>
      <c r="J36" s="223"/>
      <c r="K36" s="223"/>
      <c r="L36" s="223"/>
      <c r="M36" s="223"/>
      <c r="N36" s="223"/>
      <c r="O36" s="223"/>
      <c r="P36" s="223"/>
      <c r="Q36" s="207"/>
      <c r="R36" s="29"/>
    </row>
    <row r="37" spans="1:18" ht="18.399999999999999">
      <c r="A37" s="29"/>
      <c r="B37" s="16"/>
      <c r="C37" s="219"/>
      <c r="D37" s="213"/>
      <c r="E37" s="213"/>
      <c r="F37" s="213"/>
      <c r="G37" s="213"/>
      <c r="H37" s="213"/>
      <c r="I37" s="213"/>
      <c r="J37" s="213"/>
      <c r="K37" s="213"/>
      <c r="L37" s="213"/>
      <c r="M37" s="213"/>
      <c r="N37" s="213"/>
      <c r="O37" s="213"/>
      <c r="P37" s="213"/>
      <c r="Q37" s="207"/>
      <c r="R37" s="29"/>
    </row>
    <row r="38" spans="1:18" ht="18.399999999999999">
      <c r="A38" s="29"/>
      <c r="B38" s="16"/>
      <c r="C38" s="223" t="s">
        <v>21</v>
      </c>
      <c r="D38" s="223"/>
      <c r="E38" s="223"/>
      <c r="F38" s="223"/>
      <c r="G38" s="223"/>
      <c r="H38" s="223"/>
      <c r="I38" s="223"/>
      <c r="J38" s="223"/>
      <c r="K38" s="223"/>
      <c r="L38" s="223"/>
      <c r="M38" s="223"/>
      <c r="N38" s="223"/>
      <c r="O38" s="223"/>
      <c r="P38" s="223"/>
      <c r="Q38" s="207"/>
      <c r="R38" s="29"/>
    </row>
    <row r="39" spans="1:18" ht="18.399999999999999">
      <c r="A39" s="29"/>
      <c r="B39" s="16"/>
      <c r="C39" s="203"/>
      <c r="D39" s="203"/>
      <c r="E39" s="203"/>
      <c r="F39" s="203"/>
      <c r="G39" s="203"/>
      <c r="H39" s="203"/>
      <c r="I39" s="203"/>
      <c r="J39" s="203"/>
      <c r="K39" s="203"/>
      <c r="L39" s="203"/>
      <c r="M39" s="203"/>
      <c r="N39" s="203"/>
      <c r="O39" s="203"/>
      <c r="P39" s="203"/>
      <c r="Q39" s="207"/>
      <c r="R39" s="29"/>
    </row>
    <row r="40" spans="1:18" ht="18.399999999999999">
      <c r="A40" s="29"/>
      <c r="B40" s="16"/>
      <c r="C40" s="220" t="s">
        <v>22</v>
      </c>
      <c r="D40" s="203"/>
      <c r="E40" s="203"/>
      <c r="F40" s="203"/>
      <c r="G40" s="203"/>
      <c r="H40" s="203"/>
      <c r="I40" s="203"/>
      <c r="J40" s="203"/>
      <c r="K40" s="203"/>
      <c r="L40" s="203"/>
      <c r="M40" s="203"/>
      <c r="N40" s="203"/>
      <c r="O40" s="203"/>
      <c r="P40" s="203"/>
      <c r="Q40" s="207"/>
      <c r="R40" s="29"/>
    </row>
    <row r="41" spans="1:18" ht="37.5" customHeight="1">
      <c r="A41" s="29"/>
      <c r="B41" s="16"/>
      <c r="C41" s="226" t="s">
        <v>23</v>
      </c>
      <c r="D41" s="227"/>
      <c r="E41" s="227"/>
      <c r="F41" s="227"/>
      <c r="G41" s="227"/>
      <c r="H41" s="227"/>
      <c r="I41" s="227"/>
      <c r="J41" s="227"/>
      <c r="K41" s="227"/>
      <c r="L41" s="227"/>
      <c r="M41" s="227"/>
      <c r="N41" s="227"/>
      <c r="O41" s="227"/>
      <c r="P41" s="227"/>
      <c r="Q41" s="207"/>
      <c r="R41" s="29"/>
    </row>
    <row r="42" spans="1:18" ht="18.399999999999999">
      <c r="A42" s="29"/>
      <c r="B42" s="16"/>
      <c r="C42" s="223" t="s">
        <v>24</v>
      </c>
      <c r="D42" s="223"/>
      <c r="E42" s="223"/>
      <c r="F42" s="223"/>
      <c r="G42" s="223"/>
      <c r="H42" s="223"/>
      <c r="I42" s="223"/>
      <c r="J42" s="223"/>
      <c r="K42" s="223"/>
      <c r="L42" s="223"/>
      <c r="M42" s="223"/>
      <c r="N42" s="223"/>
      <c r="O42" s="223"/>
      <c r="P42" s="223"/>
      <c r="Q42" s="207"/>
      <c r="R42" s="29"/>
    </row>
    <row r="43" spans="1:18" ht="18.399999999999999">
      <c r="A43" s="29"/>
      <c r="B43" s="16"/>
      <c r="C43" s="203"/>
      <c r="D43" s="203"/>
      <c r="E43" s="203"/>
      <c r="F43" s="203"/>
      <c r="G43" s="203"/>
      <c r="H43" s="203"/>
      <c r="I43" s="203"/>
      <c r="J43" s="203"/>
      <c r="K43" s="203"/>
      <c r="L43" s="203"/>
      <c r="M43" s="203"/>
      <c r="N43" s="203"/>
      <c r="O43" s="203"/>
      <c r="P43" s="203"/>
      <c r="Q43" s="207"/>
      <c r="R43" s="29"/>
    </row>
    <row r="44" spans="1:18" ht="18.399999999999999">
      <c r="A44" s="29"/>
      <c r="B44" s="16"/>
      <c r="C44" s="221" t="s">
        <v>25</v>
      </c>
      <c r="D44" s="205"/>
      <c r="E44" s="205"/>
      <c r="F44" s="205"/>
      <c r="G44" s="205"/>
      <c r="H44" s="205"/>
      <c r="I44" s="205"/>
      <c r="J44" s="205"/>
      <c r="K44" s="205"/>
      <c r="L44" s="205"/>
      <c r="M44" s="205"/>
      <c r="N44" s="205"/>
      <c r="O44" s="205"/>
      <c r="P44" s="205"/>
      <c r="Q44" s="207"/>
      <c r="R44" s="29"/>
    </row>
    <row r="45" spans="1:18" ht="39" customHeight="1">
      <c r="A45" s="29"/>
      <c r="B45" s="16"/>
      <c r="C45" s="227" t="s">
        <v>26</v>
      </c>
      <c r="D45" s="227"/>
      <c r="E45" s="227"/>
      <c r="F45" s="227"/>
      <c r="G45" s="227"/>
      <c r="H45" s="227"/>
      <c r="I45" s="227"/>
      <c r="J45" s="227"/>
      <c r="K45" s="227"/>
      <c r="L45" s="227"/>
      <c r="M45" s="227"/>
      <c r="N45" s="227"/>
      <c r="O45" s="227"/>
      <c r="P45" s="227"/>
      <c r="Q45" s="207"/>
      <c r="R45" s="29"/>
    </row>
    <row r="46" spans="1:18" ht="18.399999999999999">
      <c r="A46" s="29"/>
      <c r="B46" s="16"/>
      <c r="C46" s="227" t="s">
        <v>27</v>
      </c>
      <c r="D46" s="227"/>
      <c r="E46" s="227"/>
      <c r="F46" s="227"/>
      <c r="G46" s="227"/>
      <c r="H46" s="227"/>
      <c r="I46" s="227"/>
      <c r="J46" s="227"/>
      <c r="K46" s="227"/>
      <c r="L46" s="227"/>
      <c r="M46" s="227"/>
      <c r="N46" s="227"/>
      <c r="O46" s="227"/>
      <c r="P46" s="227"/>
      <c r="Q46" s="207"/>
      <c r="R46" s="29"/>
    </row>
    <row r="47" spans="1:18" ht="18.399999999999999">
      <c r="A47" s="29"/>
      <c r="B47" s="16"/>
      <c r="C47" s="203"/>
      <c r="D47" s="203"/>
      <c r="E47" s="203"/>
      <c r="F47" s="203"/>
      <c r="G47" s="203"/>
      <c r="H47" s="203"/>
      <c r="I47" s="203"/>
      <c r="J47" s="203"/>
      <c r="K47" s="203"/>
      <c r="L47" s="203"/>
      <c r="M47" s="203"/>
      <c r="N47" s="203"/>
      <c r="O47" s="203"/>
      <c r="P47" s="203"/>
      <c r="Q47" s="207"/>
      <c r="R47" s="29"/>
    </row>
    <row r="48" spans="1:18" ht="18.399999999999999">
      <c r="A48" s="29"/>
      <c r="B48" s="16"/>
      <c r="C48" s="220" t="s">
        <v>28</v>
      </c>
      <c r="D48" s="203"/>
      <c r="E48" s="203"/>
      <c r="F48" s="203"/>
      <c r="G48" s="203"/>
      <c r="H48" s="203"/>
      <c r="I48" s="203"/>
      <c r="J48" s="203"/>
      <c r="K48" s="203"/>
      <c r="L48" s="203"/>
      <c r="M48" s="203"/>
      <c r="N48" s="203"/>
      <c r="O48" s="203"/>
      <c r="P48" s="203"/>
      <c r="Q48" s="207"/>
      <c r="R48" s="29"/>
    </row>
    <row r="49" spans="1:18" ht="56.1" customHeight="1">
      <c r="A49" s="29"/>
      <c r="B49" s="16"/>
      <c r="C49" s="227" t="s">
        <v>29</v>
      </c>
      <c r="D49" s="227"/>
      <c r="E49" s="227"/>
      <c r="F49" s="227"/>
      <c r="G49" s="227"/>
      <c r="H49" s="227"/>
      <c r="I49" s="227"/>
      <c r="J49" s="227"/>
      <c r="K49" s="227"/>
      <c r="L49" s="227"/>
      <c r="M49" s="227"/>
      <c r="N49" s="227"/>
      <c r="O49" s="227"/>
      <c r="P49" s="227"/>
      <c r="Q49" s="207"/>
      <c r="R49" s="29"/>
    </row>
    <row r="50" spans="1:18" ht="18.399999999999999">
      <c r="A50" s="29"/>
      <c r="B50" s="16"/>
      <c r="C50" s="213"/>
      <c r="D50" s="213"/>
      <c r="E50" s="213"/>
      <c r="F50" s="213"/>
      <c r="G50" s="213"/>
      <c r="H50" s="213"/>
      <c r="I50" s="213"/>
      <c r="J50" s="213"/>
      <c r="K50" s="213"/>
      <c r="L50" s="213"/>
      <c r="M50" s="213"/>
      <c r="N50" s="213"/>
      <c r="O50" s="213"/>
      <c r="P50" s="213"/>
      <c r="Q50" s="207"/>
      <c r="R50" s="29"/>
    </row>
    <row r="51" spans="1:18" ht="18.399999999999999">
      <c r="A51" s="29"/>
      <c r="B51" s="16"/>
      <c r="C51" s="218" t="s">
        <v>30</v>
      </c>
      <c r="D51" s="213"/>
      <c r="E51" s="213"/>
      <c r="F51" s="213"/>
      <c r="G51" s="213"/>
      <c r="H51" s="213"/>
      <c r="I51" s="213"/>
      <c r="J51" s="213"/>
      <c r="K51" s="213"/>
      <c r="L51" s="213"/>
      <c r="M51" s="213"/>
      <c r="N51" s="213"/>
      <c r="O51" s="213"/>
      <c r="P51" s="213"/>
      <c r="Q51" s="207"/>
      <c r="R51" s="29"/>
    </row>
    <row r="52" spans="1:18" ht="18.399999999999999">
      <c r="A52" s="29"/>
      <c r="B52" s="16"/>
      <c r="C52" s="218"/>
      <c r="D52" s="213"/>
      <c r="E52" s="213"/>
      <c r="F52" s="213"/>
      <c r="G52" s="213"/>
      <c r="H52" s="213"/>
      <c r="I52" s="213"/>
      <c r="J52" s="213"/>
      <c r="K52" s="213"/>
      <c r="L52" s="213"/>
      <c r="M52" s="213"/>
      <c r="N52" s="213"/>
      <c r="O52" s="213"/>
      <c r="P52" s="213"/>
      <c r="Q52" s="207"/>
      <c r="R52" s="29"/>
    </row>
    <row r="53" spans="1:18" ht="18.399999999999999">
      <c r="A53" s="29"/>
      <c r="B53" s="16"/>
      <c r="C53" s="223" t="s">
        <v>31</v>
      </c>
      <c r="D53" s="223"/>
      <c r="E53" s="223"/>
      <c r="F53" s="223"/>
      <c r="G53" s="223"/>
      <c r="H53" s="223"/>
      <c r="I53" s="223"/>
      <c r="J53" s="223"/>
      <c r="K53" s="223"/>
      <c r="L53" s="223"/>
      <c r="M53" s="223"/>
      <c r="N53" s="223"/>
      <c r="O53" s="223"/>
      <c r="P53" s="223"/>
      <c r="Q53" s="207"/>
      <c r="R53" s="29"/>
    </row>
    <row r="54" spans="1:18">
      <c r="A54" s="29"/>
      <c r="B54" s="16"/>
      <c r="C54" s="222"/>
      <c r="D54" s="222"/>
      <c r="E54" s="222"/>
      <c r="F54" s="222"/>
      <c r="G54" s="222"/>
      <c r="H54" s="222"/>
      <c r="I54" s="222"/>
      <c r="J54" s="222"/>
      <c r="K54" s="222"/>
      <c r="L54" s="222"/>
      <c r="M54" s="222"/>
      <c r="N54" s="222"/>
      <c r="O54" s="222"/>
      <c r="P54" s="222"/>
      <c r="Q54" s="207"/>
      <c r="R54" s="29"/>
    </row>
    <row r="55" spans="1:18" ht="18.399999999999999">
      <c r="A55" s="29"/>
      <c r="B55" s="23"/>
      <c r="C55" s="218" t="s">
        <v>32</v>
      </c>
      <c r="D55" s="216"/>
      <c r="E55" s="216"/>
      <c r="F55" s="216"/>
      <c r="G55" s="216"/>
      <c r="H55" s="216"/>
      <c r="I55" s="216"/>
      <c r="J55" s="216"/>
      <c r="K55" s="216"/>
      <c r="L55" s="216"/>
      <c r="M55" s="216"/>
      <c r="N55" s="216"/>
      <c r="O55" s="216"/>
      <c r="P55" s="216"/>
      <c r="Q55" s="216"/>
      <c r="R55" s="29"/>
    </row>
    <row r="56" spans="1:18" ht="18.399999999999999">
      <c r="A56" s="29"/>
      <c r="B56" s="23"/>
      <c r="C56" s="218"/>
      <c r="D56" s="216"/>
      <c r="E56" s="216"/>
      <c r="F56" s="216"/>
      <c r="G56" s="216"/>
      <c r="H56" s="216"/>
      <c r="I56" s="216"/>
      <c r="J56" s="216"/>
      <c r="K56" s="216"/>
      <c r="L56" s="216"/>
      <c r="M56" s="216"/>
      <c r="N56" s="216"/>
      <c r="O56" s="216"/>
      <c r="P56" s="216"/>
      <c r="Q56" s="216"/>
      <c r="R56" s="29"/>
    </row>
    <row r="57" spans="1:18" ht="37.9" customHeight="1">
      <c r="A57" s="29"/>
      <c r="B57" s="23"/>
      <c r="C57" s="223" t="s">
        <v>33</v>
      </c>
      <c r="D57" s="223"/>
      <c r="E57" s="223"/>
      <c r="F57" s="223"/>
      <c r="G57" s="223"/>
      <c r="H57" s="223"/>
      <c r="I57" s="223"/>
      <c r="J57" s="223"/>
      <c r="K57" s="223"/>
      <c r="L57" s="223"/>
      <c r="M57" s="223"/>
      <c r="N57" s="223"/>
      <c r="O57" s="223"/>
      <c r="P57" s="223"/>
      <c r="Q57" s="216"/>
      <c r="R57" s="29"/>
    </row>
    <row r="58" spans="1:18" ht="18" customHeight="1">
      <c r="A58" s="29"/>
      <c r="B58" s="23"/>
      <c r="C58" s="216"/>
      <c r="D58" s="216"/>
      <c r="E58" s="216"/>
      <c r="F58" s="216"/>
      <c r="G58" s="216"/>
      <c r="H58" s="216"/>
      <c r="I58" s="216"/>
      <c r="J58" s="216"/>
      <c r="K58" s="216"/>
      <c r="L58" s="216"/>
      <c r="M58" s="216"/>
      <c r="N58" s="216"/>
      <c r="O58" s="216"/>
      <c r="P58" s="216"/>
      <c r="Q58" s="216"/>
      <c r="R58" s="29"/>
    </row>
    <row r="59" spans="1:18" ht="18.399999999999999">
      <c r="A59" s="29"/>
      <c r="B59" s="23"/>
      <c r="C59" s="218" t="s">
        <v>34</v>
      </c>
      <c r="D59" s="216"/>
      <c r="E59" s="216"/>
      <c r="F59" s="216"/>
      <c r="G59" s="216"/>
      <c r="H59" s="216"/>
      <c r="I59" s="216"/>
      <c r="J59" s="216"/>
      <c r="K59" s="216"/>
      <c r="L59" s="216"/>
      <c r="M59" s="216"/>
      <c r="N59" s="216"/>
      <c r="O59" s="216"/>
      <c r="P59" s="216"/>
      <c r="Q59" s="216"/>
      <c r="R59" s="29"/>
    </row>
    <row r="60" spans="1:18" ht="18.399999999999999">
      <c r="A60" s="29"/>
      <c r="B60" s="23"/>
      <c r="C60" s="218"/>
      <c r="D60" s="216"/>
      <c r="E60" s="216"/>
      <c r="F60" s="216"/>
      <c r="G60" s="216"/>
      <c r="H60" s="216"/>
      <c r="I60" s="216"/>
      <c r="J60" s="216"/>
      <c r="K60" s="216"/>
      <c r="L60" s="216"/>
      <c r="M60" s="216"/>
      <c r="N60" s="216"/>
      <c r="O60" s="216"/>
      <c r="P60" s="216"/>
      <c r="Q60" s="216"/>
      <c r="R60" s="29"/>
    </row>
    <row r="61" spans="1:18" ht="18.399999999999999">
      <c r="A61" s="29"/>
      <c r="B61" s="23"/>
      <c r="C61" s="223" t="s">
        <v>35</v>
      </c>
      <c r="D61" s="223"/>
      <c r="E61" s="223"/>
      <c r="F61" s="223"/>
      <c r="G61" s="223"/>
      <c r="H61" s="223"/>
      <c r="I61" s="223"/>
      <c r="J61" s="223"/>
      <c r="K61" s="223"/>
      <c r="L61" s="223"/>
      <c r="M61" s="223"/>
      <c r="N61" s="223"/>
      <c r="O61" s="223"/>
      <c r="P61" s="223"/>
      <c r="Q61" s="216"/>
      <c r="R61" s="29"/>
    </row>
    <row r="62" spans="1:18">
      <c r="A62" s="29"/>
      <c r="B62" s="23"/>
      <c r="C62" s="23"/>
      <c r="D62" s="23"/>
      <c r="E62" s="23"/>
      <c r="F62" s="23"/>
      <c r="G62" s="23"/>
      <c r="H62" s="23"/>
      <c r="I62" s="23"/>
      <c r="J62" s="23"/>
      <c r="K62" s="23"/>
      <c r="L62" s="23"/>
      <c r="M62" s="23"/>
      <c r="N62" s="23"/>
      <c r="O62" s="23"/>
      <c r="P62" s="23"/>
      <c r="Q62" s="23"/>
      <c r="R62" s="29"/>
    </row>
    <row r="63" spans="1:18">
      <c r="A63" s="29"/>
      <c r="B63" s="23"/>
      <c r="C63" s="23"/>
      <c r="D63" s="23"/>
      <c r="E63" s="23"/>
      <c r="F63" s="23"/>
      <c r="G63" s="23"/>
      <c r="H63" s="23"/>
      <c r="I63" s="23"/>
      <c r="J63" s="23"/>
      <c r="K63" s="23"/>
      <c r="L63" s="23"/>
      <c r="M63" s="23"/>
      <c r="N63" s="23"/>
      <c r="O63" s="23"/>
      <c r="P63" s="23"/>
      <c r="Q63" s="23"/>
      <c r="R63" s="29"/>
    </row>
    <row r="64" spans="1:18">
      <c r="A64" s="29"/>
      <c r="B64" s="16"/>
      <c r="C64" s="28"/>
      <c r="D64" s="28"/>
      <c r="E64" s="28"/>
      <c r="F64" s="28"/>
      <c r="G64" s="28"/>
      <c r="H64" s="28"/>
      <c r="I64" s="28"/>
      <c r="J64" s="28"/>
      <c r="K64" s="28"/>
      <c r="L64" s="28"/>
      <c r="M64" s="28"/>
      <c r="N64" s="28"/>
      <c r="O64" s="28"/>
      <c r="P64" s="28"/>
      <c r="Q64" s="16"/>
      <c r="R64" s="29"/>
    </row>
    <row r="65" spans="1:18">
      <c r="A65" s="29"/>
      <c r="B65" s="16"/>
      <c r="C65" s="28"/>
      <c r="D65" s="28"/>
      <c r="E65" s="28"/>
      <c r="F65" s="28"/>
      <c r="G65" s="28"/>
      <c r="H65" s="28"/>
      <c r="I65" s="28"/>
      <c r="J65" s="28"/>
      <c r="K65" s="28"/>
      <c r="L65" s="28"/>
      <c r="M65" s="28"/>
      <c r="N65" s="28"/>
      <c r="O65" s="28"/>
      <c r="P65" s="28"/>
      <c r="Q65" s="16"/>
      <c r="R65" s="29"/>
    </row>
    <row r="66" spans="1:18">
      <c r="A66" s="29"/>
      <c r="B66" s="16"/>
      <c r="C66" s="17"/>
      <c r="D66" s="16"/>
      <c r="E66" s="16"/>
      <c r="F66" s="16"/>
      <c r="G66" s="16"/>
      <c r="H66" s="16"/>
      <c r="I66" s="16"/>
      <c r="J66" s="16"/>
      <c r="K66" s="16"/>
      <c r="L66" s="16"/>
      <c r="M66" s="16"/>
      <c r="N66" s="16"/>
      <c r="O66" s="16"/>
      <c r="P66" s="16"/>
      <c r="Q66" s="16"/>
      <c r="R66" s="29"/>
    </row>
    <row r="67" spans="1:18">
      <c r="A67" s="29"/>
      <c r="B67" s="16"/>
      <c r="C67" s="17"/>
      <c r="D67" s="16"/>
      <c r="E67" s="16"/>
      <c r="F67" s="16"/>
      <c r="G67" s="16"/>
      <c r="H67" s="16"/>
      <c r="I67" s="16"/>
      <c r="J67" s="16"/>
      <c r="K67" s="16"/>
      <c r="L67" s="16"/>
      <c r="M67" s="16"/>
      <c r="N67" s="27"/>
      <c r="O67" s="16"/>
      <c r="P67" s="16"/>
      <c r="Q67" s="16"/>
      <c r="R67" s="29"/>
    </row>
    <row r="68" spans="1:18">
      <c r="A68" s="29"/>
      <c r="B68" s="29"/>
      <c r="C68" s="29"/>
      <c r="D68" s="29"/>
      <c r="E68" s="29"/>
      <c r="F68" s="29"/>
      <c r="G68" s="29"/>
      <c r="H68" s="29"/>
      <c r="I68" s="29"/>
      <c r="J68" s="29"/>
      <c r="K68" s="29"/>
      <c r="L68" s="29"/>
      <c r="M68" s="29"/>
      <c r="N68" s="29"/>
      <c r="O68" s="29"/>
      <c r="P68" s="29"/>
      <c r="Q68" s="29"/>
      <c r="R68" s="29"/>
    </row>
  </sheetData>
  <sheetProtection algorithmName="SHA-512" hashValue="dRnYNO/2Q+FxDmJJV50PN1x5T4sd98oCtu+Kl3b4MmTK2y72r8DJvsCCzGrE8iyavxP+wEHzD6zeZw8o+qweDA==" saltValue="zZbyI5VZL3rODHrslDYrDw==" spinCount="100000" sheet="1" objects="1" scenarios="1"/>
  <mergeCells count="15">
    <mergeCell ref="C57:P57"/>
    <mergeCell ref="C61:P61"/>
    <mergeCell ref="D2:Q8"/>
    <mergeCell ref="C53:P53"/>
    <mergeCell ref="C12:P12"/>
    <mergeCell ref="C32:P32"/>
    <mergeCell ref="C36:P36"/>
    <mergeCell ref="C38:P38"/>
    <mergeCell ref="C16:P16"/>
    <mergeCell ref="C41:P41"/>
    <mergeCell ref="C42:P42"/>
    <mergeCell ref="C49:P49"/>
    <mergeCell ref="C45:P45"/>
    <mergeCell ref="C46:P46"/>
    <mergeCell ref="C14:P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26552-5D5D-4197-BE24-EC259741F072}">
  <sheetPr codeName="Sheet3"/>
  <dimension ref="A1:AC66"/>
  <sheetViews>
    <sheetView showGridLines="0" zoomScale="80" zoomScaleNormal="80" workbookViewId="0">
      <selection activeCell="D12" sqref="D12:N12"/>
    </sheetView>
  </sheetViews>
  <sheetFormatPr defaultRowHeight="14.65"/>
  <cols>
    <col min="1" max="2" width="3.140625" customWidth="1"/>
    <col min="3" max="3" width="20.7109375" customWidth="1"/>
    <col min="4" max="6" width="12.7109375" customWidth="1"/>
    <col min="7" max="7" width="6.7109375" customWidth="1"/>
    <col min="8" max="8" width="5.140625" customWidth="1"/>
    <col min="9" max="10" width="20.7109375" customWidth="1"/>
    <col min="11" max="11" width="16" customWidth="1"/>
    <col min="12" max="12" width="12.7109375" customWidth="1"/>
    <col min="13" max="13" width="15.5703125" customWidth="1"/>
    <col min="14" max="14" width="20.7109375" customWidth="1"/>
    <col min="15" max="16" width="3.140625" customWidth="1"/>
    <col min="17" max="17" width="9.140625" hidden="1" customWidth="1"/>
    <col min="18" max="18" width="27.5703125" hidden="1" customWidth="1"/>
    <col min="19" max="20" width="15" hidden="1" customWidth="1"/>
    <col min="21" max="21" width="12.7109375" hidden="1" customWidth="1"/>
    <col min="22" max="22" width="14" hidden="1" customWidth="1"/>
    <col min="23" max="23" width="7.28515625" hidden="1" customWidth="1"/>
    <col min="24" max="24" width="5.7109375" hidden="1" customWidth="1"/>
    <col min="25" max="25" width="27.42578125" hidden="1" customWidth="1"/>
    <col min="26" max="26" width="5.7109375" hidden="1" customWidth="1"/>
    <col min="27" max="27" width="6.7109375" hidden="1" customWidth="1"/>
    <col min="28" max="29" width="9.140625" hidden="1" customWidth="1"/>
  </cols>
  <sheetData>
    <row r="1" spans="1:19">
      <c r="A1" s="29"/>
      <c r="B1" s="29"/>
      <c r="C1" s="29"/>
      <c r="D1" s="29"/>
      <c r="E1" s="29"/>
      <c r="F1" s="29"/>
      <c r="G1" s="29"/>
      <c r="H1" s="29"/>
      <c r="I1" s="29"/>
      <c r="J1" s="29"/>
      <c r="K1" s="29"/>
      <c r="L1" s="29"/>
      <c r="M1" s="29"/>
      <c r="N1" s="29"/>
      <c r="O1" s="29"/>
      <c r="P1" s="29"/>
    </row>
    <row r="2" spans="1:19" ht="14.65" customHeight="1">
      <c r="A2" s="29"/>
      <c r="B2" s="228" t="s">
        <v>2</v>
      </c>
      <c r="C2" s="229"/>
      <c r="D2" s="229"/>
      <c r="E2" s="229"/>
      <c r="F2" s="229"/>
      <c r="G2" s="229"/>
      <c r="H2" s="229"/>
      <c r="I2" s="229"/>
      <c r="J2" s="229"/>
      <c r="K2" s="229"/>
      <c r="L2" s="229"/>
      <c r="M2" s="229"/>
      <c r="N2" s="229"/>
      <c r="O2" s="229"/>
      <c r="P2" s="29"/>
    </row>
    <row r="3" spans="1:19" ht="14.65" customHeight="1">
      <c r="A3" s="29"/>
      <c r="B3" s="229"/>
      <c r="C3" s="229"/>
      <c r="D3" s="229"/>
      <c r="E3" s="229"/>
      <c r="F3" s="229"/>
      <c r="G3" s="229"/>
      <c r="H3" s="229"/>
      <c r="I3" s="229"/>
      <c r="J3" s="229"/>
      <c r="K3" s="229"/>
      <c r="L3" s="229"/>
      <c r="M3" s="229"/>
      <c r="N3" s="229"/>
      <c r="O3" s="229"/>
      <c r="P3" s="29"/>
    </row>
    <row r="4" spans="1:19" ht="14.65" customHeight="1">
      <c r="A4" s="29"/>
      <c r="B4" s="229"/>
      <c r="C4" s="229"/>
      <c r="D4" s="229"/>
      <c r="E4" s="229"/>
      <c r="F4" s="229"/>
      <c r="G4" s="229"/>
      <c r="H4" s="229"/>
      <c r="I4" s="229"/>
      <c r="J4" s="229"/>
      <c r="K4" s="229"/>
      <c r="L4" s="229"/>
      <c r="M4" s="229"/>
      <c r="N4" s="229"/>
      <c r="O4" s="229"/>
      <c r="P4" s="29"/>
    </row>
    <row r="5" spans="1:19" ht="14.65" customHeight="1">
      <c r="A5" s="29"/>
      <c r="B5" s="229"/>
      <c r="C5" s="229"/>
      <c r="D5" s="229"/>
      <c r="E5" s="229"/>
      <c r="F5" s="229"/>
      <c r="G5" s="229"/>
      <c r="H5" s="229"/>
      <c r="I5" s="229"/>
      <c r="J5" s="229"/>
      <c r="K5" s="229"/>
      <c r="L5" s="229"/>
      <c r="M5" s="229"/>
      <c r="N5" s="229"/>
      <c r="O5" s="229"/>
      <c r="P5" s="29"/>
    </row>
    <row r="6" spans="1:19" ht="14.65" customHeight="1">
      <c r="A6" s="29"/>
      <c r="B6" s="229"/>
      <c r="C6" s="229"/>
      <c r="D6" s="229"/>
      <c r="E6" s="229"/>
      <c r="F6" s="229"/>
      <c r="G6" s="229"/>
      <c r="H6" s="229"/>
      <c r="I6" s="229"/>
      <c r="J6" s="229"/>
      <c r="K6" s="229"/>
      <c r="L6" s="229"/>
      <c r="M6" s="229"/>
      <c r="N6" s="229"/>
      <c r="O6" s="229"/>
      <c r="P6" s="29"/>
    </row>
    <row r="7" spans="1:19" ht="14.65" customHeight="1">
      <c r="A7" s="29"/>
      <c r="B7" s="229"/>
      <c r="C7" s="229"/>
      <c r="D7" s="229"/>
      <c r="E7" s="229"/>
      <c r="F7" s="229"/>
      <c r="G7" s="229"/>
      <c r="H7" s="229"/>
      <c r="I7" s="229"/>
      <c r="J7" s="229"/>
      <c r="K7" s="229"/>
      <c r="L7" s="229"/>
      <c r="M7" s="229"/>
      <c r="N7" s="229"/>
      <c r="O7" s="229"/>
      <c r="P7" s="29"/>
    </row>
    <row r="8" spans="1:19" ht="14.65" customHeight="1">
      <c r="A8" s="29"/>
      <c r="B8" s="229"/>
      <c r="C8" s="229"/>
      <c r="D8" s="229"/>
      <c r="E8" s="229"/>
      <c r="F8" s="229"/>
      <c r="G8" s="229"/>
      <c r="H8" s="229"/>
      <c r="I8" s="229"/>
      <c r="J8" s="229"/>
      <c r="K8" s="229"/>
      <c r="L8" s="229"/>
      <c r="M8" s="229"/>
      <c r="N8" s="229"/>
      <c r="O8" s="229"/>
      <c r="P8" s="29"/>
    </row>
    <row r="9" spans="1:19">
      <c r="A9" s="29"/>
      <c r="B9" s="23"/>
      <c r="C9" s="23"/>
      <c r="D9" s="23"/>
      <c r="E9" s="23"/>
      <c r="F9" s="23"/>
      <c r="G9" s="23"/>
      <c r="H9" s="23"/>
      <c r="I9" s="23"/>
      <c r="J9" s="23"/>
      <c r="K9" s="23"/>
      <c r="L9" s="23"/>
      <c r="M9" s="23"/>
      <c r="N9" s="23"/>
      <c r="O9" s="23"/>
      <c r="P9" s="29"/>
    </row>
    <row r="10" spans="1:19" ht="18.399999999999999">
      <c r="A10" s="29"/>
      <c r="B10" s="16"/>
      <c r="C10" s="33" t="s">
        <v>36</v>
      </c>
      <c r="D10" s="32"/>
      <c r="E10" s="32"/>
      <c r="F10" s="32"/>
      <c r="G10" s="32"/>
      <c r="H10" s="32"/>
      <c r="I10" s="32"/>
      <c r="J10" s="32"/>
      <c r="K10" s="32"/>
      <c r="L10" s="32"/>
      <c r="M10" s="32"/>
      <c r="N10" s="32"/>
      <c r="O10" s="16"/>
      <c r="P10" s="29"/>
    </row>
    <row r="11" spans="1:19" ht="18.399999999999999">
      <c r="A11" s="29"/>
      <c r="B11" s="16"/>
      <c r="C11" s="33"/>
      <c r="D11" s="32"/>
      <c r="E11" s="32"/>
      <c r="F11" s="32"/>
      <c r="G11" s="32"/>
      <c r="H11" s="32"/>
      <c r="I11" s="32"/>
      <c r="J11" s="32"/>
      <c r="K11" s="32"/>
      <c r="L11" s="32"/>
      <c r="M11" s="32"/>
      <c r="N11" s="32"/>
      <c r="O11" s="16"/>
      <c r="P11" s="29"/>
    </row>
    <row r="12" spans="1:19" ht="18.399999999999999">
      <c r="A12" s="29"/>
      <c r="B12" s="16"/>
      <c r="C12" s="34" t="s">
        <v>37</v>
      </c>
      <c r="D12" s="239"/>
      <c r="E12" s="239"/>
      <c r="F12" s="239"/>
      <c r="G12" s="239"/>
      <c r="H12" s="239"/>
      <c r="I12" s="239"/>
      <c r="J12" s="239"/>
      <c r="K12" s="239"/>
      <c r="L12" s="239"/>
      <c r="M12" s="239"/>
      <c r="N12" s="239"/>
      <c r="O12" s="19"/>
      <c r="P12" s="29"/>
      <c r="S12" t="b">
        <f>ISBLANK(D12)</f>
        <v>1</v>
      </c>
    </row>
    <row r="13" spans="1:19" ht="18.399999999999999">
      <c r="A13" s="29"/>
      <c r="B13" s="16"/>
      <c r="C13" s="34"/>
      <c r="D13" s="35"/>
      <c r="E13" s="35"/>
      <c r="F13" s="35"/>
      <c r="G13" s="35"/>
      <c r="H13" s="35"/>
      <c r="I13" s="35"/>
      <c r="J13" s="35"/>
      <c r="K13" s="35"/>
      <c r="L13" s="35"/>
      <c r="M13" s="35"/>
      <c r="N13" s="35"/>
      <c r="O13" s="19"/>
      <c r="P13" s="29"/>
      <c r="S13" t="b">
        <f>ISBLANK(D14)</f>
        <v>1</v>
      </c>
    </row>
    <row r="14" spans="1:19" ht="19.5" customHeight="1">
      <c r="A14" s="29"/>
      <c r="B14" s="16"/>
      <c r="C14" s="34" t="s">
        <v>38</v>
      </c>
      <c r="D14" s="245"/>
      <c r="E14" s="245"/>
      <c r="F14" s="245"/>
      <c r="H14" s="36" t="s">
        <v>39</v>
      </c>
      <c r="I14" s="148"/>
      <c r="J14" s="36" t="s">
        <v>40</v>
      </c>
      <c r="K14" s="202"/>
      <c r="L14" s="35"/>
      <c r="M14" s="243" t="s">
        <v>41</v>
      </c>
      <c r="N14" s="243"/>
      <c r="O14" s="19"/>
      <c r="P14" s="29"/>
      <c r="S14" t="b">
        <f>ISBLANK(I14)</f>
        <v>1</v>
      </c>
    </row>
    <row r="15" spans="1:19" ht="18.399999999999999">
      <c r="A15" s="29"/>
      <c r="B15" s="16"/>
      <c r="C15" s="34"/>
      <c r="D15" s="35"/>
      <c r="E15" s="170"/>
      <c r="F15" s="35"/>
      <c r="G15" s="35"/>
      <c r="H15" s="35"/>
      <c r="I15" s="35"/>
      <c r="J15" s="35"/>
      <c r="K15" s="35"/>
      <c r="L15" s="35"/>
      <c r="M15" s="243"/>
      <c r="N15" s="243"/>
      <c r="O15" s="19"/>
      <c r="P15" s="29"/>
      <c r="R15" t="s">
        <v>42</v>
      </c>
      <c r="S15" t="b">
        <f>ISBLANK(K14)</f>
        <v>1</v>
      </c>
    </row>
    <row r="16" spans="1:19" ht="21">
      <c r="A16" s="29"/>
      <c r="B16" s="16"/>
      <c r="C16" s="34" t="s">
        <v>43</v>
      </c>
      <c r="D16" s="239"/>
      <c r="E16" s="239"/>
      <c r="F16" s="34"/>
      <c r="G16" s="34"/>
      <c r="H16" s="36" t="s">
        <v>44</v>
      </c>
      <c r="I16" s="147"/>
      <c r="J16" s="36" t="s">
        <v>45</v>
      </c>
      <c r="K16" s="201"/>
      <c r="L16" s="34" t="s">
        <v>46</v>
      </c>
      <c r="M16" s="37"/>
      <c r="N16" s="147"/>
      <c r="O16" s="19"/>
      <c r="P16" s="29"/>
      <c r="R16" t="s">
        <v>47</v>
      </c>
      <c r="S16" t="b">
        <f>ISBLANK(D16)</f>
        <v>1</v>
      </c>
    </row>
    <row r="17" spans="1:25" ht="18.399999999999999">
      <c r="A17" s="29"/>
      <c r="B17" s="16"/>
      <c r="C17" s="34"/>
      <c r="D17" s="35"/>
      <c r="E17" s="35"/>
      <c r="F17" s="35"/>
      <c r="G17" s="35"/>
      <c r="H17" s="35"/>
      <c r="I17" s="169"/>
      <c r="J17" s="35"/>
      <c r="K17" s="85"/>
      <c r="L17" s="35"/>
      <c r="M17" s="35"/>
      <c r="N17" s="86"/>
      <c r="O17" s="19"/>
      <c r="P17" s="29"/>
      <c r="S17" t="b">
        <f>ISBLANK(I16)</f>
        <v>1</v>
      </c>
    </row>
    <row r="18" spans="1:25" ht="18.399999999999999">
      <c r="A18" s="29"/>
      <c r="B18" s="16"/>
      <c r="C18" s="34"/>
      <c r="D18" s="34"/>
      <c r="E18" s="34"/>
      <c r="F18" s="34"/>
      <c r="G18" s="34"/>
      <c r="H18" s="34"/>
      <c r="I18" s="34"/>
      <c r="J18" s="34"/>
      <c r="K18" s="34"/>
      <c r="L18" s="34"/>
      <c r="M18" s="34"/>
      <c r="N18" s="34"/>
      <c r="O18" s="18"/>
      <c r="P18" s="29"/>
      <c r="S18" s="186" t="b">
        <f>ISBLANK(K16)</f>
        <v>1</v>
      </c>
    </row>
    <row r="19" spans="1:25" ht="18.399999999999999">
      <c r="A19" s="29"/>
      <c r="B19" s="16"/>
      <c r="C19" s="32"/>
      <c r="D19" s="32"/>
      <c r="E19" s="33" t="s">
        <v>48</v>
      </c>
      <c r="F19" s="32"/>
      <c r="G19" s="32"/>
      <c r="H19" s="32"/>
      <c r="I19" s="32"/>
      <c r="J19" s="32"/>
      <c r="K19" s="33" t="s">
        <v>49</v>
      </c>
      <c r="L19" s="32"/>
      <c r="M19" s="34"/>
      <c r="N19" s="34"/>
      <c r="O19" s="18"/>
      <c r="P19" s="29"/>
      <c r="S19" t="b">
        <f>ISBLANK(N16)</f>
        <v>1</v>
      </c>
    </row>
    <row r="20" spans="1:25" ht="21">
      <c r="A20" s="29"/>
      <c r="B20" s="16"/>
      <c r="D20" s="39"/>
      <c r="E20" s="39" t="s">
        <v>50</v>
      </c>
      <c r="F20" s="148">
        <v>20</v>
      </c>
      <c r="G20" s="32" t="s">
        <v>51</v>
      </c>
      <c r="H20" s="32"/>
      <c r="I20" s="32"/>
      <c r="J20" s="38" t="s">
        <v>52</v>
      </c>
      <c r="K20" s="147">
        <v>65</v>
      </c>
      <c r="L20" s="32" t="s">
        <v>53</v>
      </c>
      <c r="M20" s="34"/>
      <c r="N20" s="34"/>
      <c r="O20" s="18"/>
      <c r="P20" s="29"/>
      <c r="S20" t="b">
        <f>ISBLANK(F20)</f>
        <v>0</v>
      </c>
    </row>
    <row r="21" spans="1:25" ht="18.399999999999999">
      <c r="A21" s="29"/>
      <c r="B21" s="16"/>
      <c r="C21" s="33"/>
      <c r="D21" s="32"/>
      <c r="E21" s="32"/>
      <c r="F21" s="32"/>
      <c r="G21" s="32"/>
      <c r="H21" s="32"/>
      <c r="I21" s="32"/>
      <c r="J21" s="32"/>
      <c r="K21" s="87"/>
      <c r="L21" s="32"/>
      <c r="M21" s="34"/>
      <c r="N21" s="34"/>
      <c r="O21" s="18"/>
      <c r="P21" s="29"/>
      <c r="S21" t="b">
        <f>ISBLANK(F22)</f>
        <v>0</v>
      </c>
    </row>
    <row r="22" spans="1:25" ht="18.399999999999999">
      <c r="A22" s="29"/>
      <c r="B22" s="16"/>
      <c r="D22" s="39"/>
      <c r="E22" s="39" t="s">
        <v>54</v>
      </c>
      <c r="F22" s="148">
        <v>3</v>
      </c>
      <c r="G22" s="32" t="s">
        <v>55</v>
      </c>
      <c r="H22" s="32"/>
      <c r="I22" s="32"/>
      <c r="J22" s="32" t="s">
        <v>56</v>
      </c>
      <c r="K22" s="147">
        <v>15</v>
      </c>
      <c r="L22" s="147" t="s">
        <v>57</v>
      </c>
      <c r="M22" s="34"/>
      <c r="N22" s="34"/>
      <c r="O22" s="18"/>
      <c r="P22" s="29"/>
      <c r="R22" t="s">
        <v>58</v>
      </c>
      <c r="S22" t="b">
        <f>ISBLANK(F24)</f>
        <v>0</v>
      </c>
    </row>
    <row r="23" spans="1:25" ht="18.399999999999999">
      <c r="A23" s="29"/>
      <c r="B23" s="16"/>
      <c r="C23" s="32"/>
      <c r="D23" s="32"/>
      <c r="E23" s="32"/>
      <c r="F23" s="32"/>
      <c r="G23" s="32"/>
      <c r="H23" s="32"/>
      <c r="J23" s="32"/>
      <c r="K23" s="87"/>
      <c r="L23" s="87"/>
      <c r="M23" s="34"/>
      <c r="N23" s="34"/>
      <c r="O23" s="18"/>
      <c r="P23" s="29"/>
      <c r="R23" t="s">
        <v>59</v>
      </c>
      <c r="S23" t="b">
        <f>ISBLANK(K20)</f>
        <v>0</v>
      </c>
    </row>
    <row r="24" spans="1:25" ht="18.399999999999999">
      <c r="A24" s="29"/>
      <c r="B24" s="16"/>
      <c r="C24" s="244" t="s">
        <v>60</v>
      </c>
      <c r="D24" s="244"/>
      <c r="E24" s="244"/>
      <c r="F24" s="148">
        <v>4</v>
      </c>
      <c r="G24" s="32" t="s">
        <v>55</v>
      </c>
      <c r="H24" s="32"/>
      <c r="I24" s="32"/>
      <c r="J24" s="32" t="s">
        <v>61</v>
      </c>
      <c r="K24" s="148">
        <v>170</v>
      </c>
      <c r="L24" s="32" t="s">
        <v>53</v>
      </c>
      <c r="M24" s="34"/>
      <c r="N24" s="34"/>
      <c r="O24" s="18"/>
      <c r="P24" s="29"/>
      <c r="S24" t="b">
        <f>ISBLANK(K22)</f>
        <v>0</v>
      </c>
    </row>
    <row r="25" spans="1:25" ht="18.399999999999999">
      <c r="A25" s="29"/>
      <c r="B25" s="16"/>
      <c r="C25" s="23"/>
      <c r="D25" s="23"/>
      <c r="E25" s="23"/>
      <c r="F25" s="23"/>
      <c r="G25" s="23"/>
      <c r="H25" s="32"/>
      <c r="J25" s="23"/>
      <c r="K25" s="23"/>
      <c r="L25" s="23"/>
      <c r="M25" s="34"/>
      <c r="N25" s="34"/>
      <c r="O25" s="18"/>
      <c r="P25" s="29"/>
      <c r="R25" t="s">
        <v>57</v>
      </c>
      <c r="S25" t="b">
        <f>ISBLANK(K24)</f>
        <v>0</v>
      </c>
    </row>
    <row r="26" spans="1:25" ht="18.399999999999999">
      <c r="A26" s="29"/>
      <c r="B26" s="16"/>
      <c r="C26" s="23"/>
      <c r="D26" s="23"/>
      <c r="E26" s="23"/>
      <c r="F26" s="23"/>
      <c r="G26" s="23"/>
      <c r="H26" s="32"/>
      <c r="I26" s="32"/>
      <c r="J26" s="32" t="s">
        <v>62</v>
      </c>
      <c r="K26" s="200">
        <v>2021</v>
      </c>
      <c r="L26" s="23"/>
      <c r="M26" s="34"/>
      <c r="N26" s="34"/>
      <c r="O26" s="18"/>
      <c r="P26" s="29"/>
      <c r="R26" t="s">
        <v>55</v>
      </c>
      <c r="S26" t="b">
        <f>ISBLANK(K26)</f>
        <v>0</v>
      </c>
    </row>
    <row r="27" spans="1:25" ht="18.399999999999999">
      <c r="A27" s="29"/>
      <c r="B27" s="16"/>
      <c r="C27" s="32"/>
      <c r="D27" s="32"/>
      <c r="E27" s="32"/>
      <c r="F27" s="32"/>
      <c r="G27" s="32"/>
      <c r="H27" s="32"/>
      <c r="I27" s="32"/>
      <c r="J27" s="32"/>
      <c r="K27" s="32"/>
      <c r="L27" s="32"/>
      <c r="M27" s="34"/>
      <c r="N27" s="34"/>
      <c r="O27" s="18"/>
      <c r="P27" s="29"/>
    </row>
    <row r="28" spans="1:25" ht="18.399999999999999">
      <c r="A28" s="29"/>
      <c r="B28" s="16"/>
      <c r="C28" s="32"/>
      <c r="D28" s="32"/>
      <c r="E28" s="32"/>
      <c r="F28" s="32"/>
      <c r="G28" s="32"/>
      <c r="H28" s="32"/>
      <c r="I28" s="32"/>
      <c r="J28" s="32"/>
      <c r="K28" s="32"/>
      <c r="L28" s="32"/>
      <c r="M28" s="34"/>
      <c r="N28" s="34"/>
      <c r="O28" s="18"/>
      <c r="P28" s="29"/>
    </row>
    <row r="29" spans="1:25" ht="18.399999999999999">
      <c r="A29" s="29"/>
      <c r="B29" s="16"/>
      <c r="C29" s="33" t="s">
        <v>63</v>
      </c>
      <c r="D29" s="32"/>
      <c r="E29" s="32"/>
      <c r="F29" s="32"/>
      <c r="G29" s="32"/>
      <c r="H29" s="32"/>
      <c r="I29" s="32"/>
      <c r="J29" s="32"/>
      <c r="K29" s="32"/>
      <c r="L29" s="32"/>
      <c r="M29" s="32"/>
      <c r="N29" s="32"/>
      <c r="O29" s="16"/>
      <c r="P29" s="29"/>
    </row>
    <row r="30" spans="1:25" ht="18.399999999999999">
      <c r="A30" s="29"/>
      <c r="B30" s="16"/>
      <c r="C30" s="32"/>
      <c r="D30" s="32"/>
      <c r="E30" s="32"/>
      <c r="F30" s="32"/>
      <c r="G30" s="32"/>
      <c r="H30" s="32"/>
      <c r="I30" s="32"/>
      <c r="J30" s="32"/>
      <c r="K30" s="32"/>
      <c r="L30" s="32"/>
      <c r="M30" s="32"/>
      <c r="N30" s="32"/>
      <c r="O30" s="16"/>
      <c r="P30" s="29"/>
    </row>
    <row r="31" spans="1:25" ht="18.399999999999999">
      <c r="A31" s="29"/>
      <c r="B31" s="16"/>
      <c r="C31" s="240" t="s">
        <v>64</v>
      </c>
      <c r="D31" s="240"/>
      <c r="E31" s="240"/>
      <c r="F31" s="241" t="s">
        <v>65</v>
      </c>
      <c r="G31" s="241"/>
      <c r="H31" s="171"/>
      <c r="I31" s="171" t="s">
        <v>66</v>
      </c>
      <c r="J31" s="172" t="s">
        <v>67</v>
      </c>
      <c r="K31" s="241" t="s">
        <v>68</v>
      </c>
      <c r="L31" s="241"/>
      <c r="M31" s="171"/>
      <c r="N31" s="171" t="s">
        <v>66</v>
      </c>
      <c r="O31" s="16"/>
      <c r="P31" s="29"/>
      <c r="R31" t="s">
        <v>69</v>
      </c>
      <c r="S31" t="s">
        <v>70</v>
      </c>
      <c r="T31" t="s">
        <v>71</v>
      </c>
      <c r="U31" t="s">
        <v>72</v>
      </c>
      <c r="V31" t="s">
        <v>73</v>
      </c>
      <c r="W31" t="s">
        <v>74</v>
      </c>
      <c r="Y31" t="s">
        <v>69</v>
      </c>
    </row>
    <row r="32" spans="1:25" ht="18.399999999999999">
      <c r="A32" s="29"/>
      <c r="B32" s="16"/>
      <c r="C32" s="242" t="s">
        <v>75</v>
      </c>
      <c r="D32" s="242"/>
      <c r="E32" s="242"/>
      <c r="F32" s="234">
        <v>0.42</v>
      </c>
      <c r="G32" s="234"/>
      <c r="H32" s="114" t="s">
        <v>76</v>
      </c>
      <c r="I32" s="150" t="s">
        <v>77</v>
      </c>
      <c r="J32" s="151">
        <v>0.02</v>
      </c>
      <c r="K32" s="233" t="e">
        <f>VLOOKUP(D16, 'Emissions Tables'!$B$23:$D$35, 3, FALSE)</f>
        <v>#N/A</v>
      </c>
      <c r="L32" s="233"/>
      <c r="M32" s="114" t="s">
        <v>78</v>
      </c>
      <c r="N32" s="115" t="s">
        <v>79</v>
      </c>
      <c r="O32" s="16"/>
      <c r="P32" s="29"/>
      <c r="R32" t="str">
        <f>C32</f>
        <v>Natural_Gas</v>
      </c>
      <c r="S32" s="6">
        <f>$F32/INDEX('Unit Conversions Array'!$B$4:$Y$24, MATCH('General Project Info'!$C32, 'Unit Conversions Array'!$B$4:$B$24, 0), MATCH('General Project Info'!$I32, 'Unit Conversions Array'!$B$3:$Y$3, 0))</f>
        <v>1.1530542210020591E-2</v>
      </c>
      <c r="T32" s="7">
        <f>S32*3.412</f>
        <v>3.9342210020590254E-2</v>
      </c>
      <c r="U32" t="e">
        <f>$K32/(INDEX('Unit Conversions Array'!$C$4:$Y$24,MATCH('General Project Info'!$C32,'Unit Conversions Array'!$B$4:$B$24,0),MATCH('General Project Info'!$N32,'Unit Conversions Array'!$C$3:$Y$3,0)))</f>
        <v>#N/A</v>
      </c>
      <c r="V32" t="e">
        <f>U32*3.412</f>
        <v>#N/A</v>
      </c>
      <c r="W32" s="8">
        <f>1+$J32</f>
        <v>1.02</v>
      </c>
      <c r="Y32" t="str">
        <f>R32</f>
        <v>Natural_Gas</v>
      </c>
    </row>
    <row r="33" spans="1:27" ht="18.399999999999999">
      <c r="A33" s="29"/>
      <c r="B33" s="16"/>
      <c r="C33" s="242" t="s">
        <v>80</v>
      </c>
      <c r="D33" s="242"/>
      <c r="E33" s="242"/>
      <c r="F33" s="234">
        <v>0.16</v>
      </c>
      <c r="G33" s="234" t="s">
        <v>81</v>
      </c>
      <c r="H33" s="114" t="s">
        <v>76</v>
      </c>
      <c r="I33" s="150" t="s">
        <v>79</v>
      </c>
      <c r="J33" s="151">
        <v>0.05</v>
      </c>
      <c r="K33" s="230" t="e">
        <f>IF(K26&gt;'Emissions Tables'!$BD$22,INDEX('Emissions Tables'!$K$23:$BD$35,MATCH('General Project Info'!$D$16,'Emissions Tables'!$J$23:$J$35,0),MATCH('Emissions Tables'!$BD$22,'Emissions Tables'!$K$22:$BD$22,0)),INDEX('Emissions Tables'!$K$23:$BD$35,MATCH('General Project Info'!$D$16,'Emissions Tables'!$J$23:$J$35,0),MATCH(K26,'Emissions Tables'!$K$22:$BD$22,0)))/1000</f>
        <v>#N/A</v>
      </c>
      <c r="L33" s="231"/>
      <c r="M33" s="114" t="s">
        <v>78</v>
      </c>
      <c r="N33" s="115" t="s">
        <v>79</v>
      </c>
      <c r="O33" s="16"/>
      <c r="P33" s="29"/>
      <c r="R33" t="str">
        <f t="shared" ref="R33:R42" si="0">C33</f>
        <v>Electricity</v>
      </c>
      <c r="S33" s="6">
        <f>$F33/INDEX('Unit Conversions Array'!$B$4:$Y$24, MATCH('General Project Info'!$C33, 'Unit Conversions Array'!$B$4:$B$24, 0), MATCH('General Project Info'!$I33, 'Unit Conversions Array'!$B$3:$Y$3, 0))</f>
        <v>4.6893317702227433E-2</v>
      </c>
      <c r="T33" s="7">
        <f>S33*3.412</f>
        <v>0.16</v>
      </c>
      <c r="U33" t="e">
        <f>$K33/(INDEX('Unit Conversions Array'!$C$4:$Y$24,MATCH('General Project Info'!$C33,'Unit Conversions Array'!$B$4:$B$24,0),MATCH('General Project Info'!$N33,'Unit Conversions Array'!$C$3:$Y$3,0)))</f>
        <v>#N/A</v>
      </c>
      <c r="V33" t="e">
        <f>U33*3.412</f>
        <v>#N/A</v>
      </c>
      <c r="W33" s="8">
        <f>1+$J33</f>
        <v>1.05</v>
      </c>
      <c r="Y33" t="str">
        <f t="shared" ref="Y33:Y42" si="1">R33</f>
        <v>Electricity</v>
      </c>
    </row>
    <row r="34" spans="1:27" ht="18.399999999999999">
      <c r="A34" s="29"/>
      <c r="B34" s="16"/>
      <c r="C34" s="242" t="s">
        <v>82</v>
      </c>
      <c r="D34" s="242"/>
      <c r="E34" s="242"/>
      <c r="F34" s="234">
        <v>17</v>
      </c>
      <c r="G34" s="234"/>
      <c r="H34" s="114" t="s">
        <v>76</v>
      </c>
      <c r="I34" s="149" t="s">
        <v>83</v>
      </c>
      <c r="J34" s="151">
        <v>0.06</v>
      </c>
      <c r="K34" s="237">
        <f>IFERROR(VLOOKUP(C34, 'Emissions Tables'!$F$23:$H$35, 3, FALSE), "")</f>
        <v>0.30209848</v>
      </c>
      <c r="L34" s="238"/>
      <c r="M34" s="114" t="s">
        <v>78</v>
      </c>
      <c r="N34" s="115" t="s">
        <v>79</v>
      </c>
      <c r="O34" s="16"/>
      <c r="P34" s="29"/>
      <c r="R34" t="str">
        <f t="shared" si="0"/>
        <v>District_Steam</v>
      </c>
      <c r="S34" s="6">
        <f>$F34/INDEX('Unit Conversions Array'!$B$4:$Y$24, MATCH('General Project Info'!$C34, 'Unit Conversions Array'!$B$4:$B$24, 0), MATCH('General Project Info'!$I34, 'Unit Conversions Array'!$B$3:$Y$3, 0))</f>
        <v>1.423785594639866E-5</v>
      </c>
      <c r="T34" s="7">
        <f t="shared" ref="T34:T42" si="2">S34*3.412</f>
        <v>4.8579564489112229E-5</v>
      </c>
      <c r="U34">
        <f>$K34/(INDEX('Unit Conversions Array'!$C$4:$Y$24,MATCH('General Project Info'!$C34,'Unit Conversions Array'!$B$4:$B$24,0),MATCH('General Project Info'!$N34,'Unit Conversions Array'!$C$3:$Y$3,0)))</f>
        <v>8.8540000000000008E-2</v>
      </c>
      <c r="V34">
        <f t="shared" ref="V34:V42" si="3">U34*3.412</f>
        <v>0.30209848</v>
      </c>
      <c r="W34" s="8">
        <f t="shared" ref="W34" si="4">1+$J34</f>
        <v>1.06</v>
      </c>
      <c r="Y34" t="str">
        <f>R34</f>
        <v>District_Steam</v>
      </c>
    </row>
    <row r="35" spans="1:27" ht="18.399999999999999">
      <c r="A35" s="29"/>
      <c r="B35" s="16"/>
      <c r="C35" s="242" t="s">
        <v>84</v>
      </c>
      <c r="D35" s="242"/>
      <c r="E35" s="242"/>
      <c r="F35" s="234">
        <v>0.3</v>
      </c>
      <c r="G35" s="234"/>
      <c r="H35" s="114" t="s">
        <v>76</v>
      </c>
      <c r="I35" s="149" t="s">
        <v>85</v>
      </c>
      <c r="J35" s="151">
        <v>0.06</v>
      </c>
      <c r="K35" s="237">
        <f>IFERROR(VLOOKUP(C35, 'Emissions Tables'!$F$23:$H$35, 3, FALSE), "")</f>
        <v>5.8652280000000001E-2</v>
      </c>
      <c r="L35" s="238"/>
      <c r="M35" s="114" t="s">
        <v>78</v>
      </c>
      <c r="N35" s="115" t="s">
        <v>79</v>
      </c>
      <c r="O35" s="16"/>
      <c r="P35" s="29"/>
      <c r="R35" t="str">
        <f t="shared" si="0"/>
        <v>Chilled_Water_Electric_Drive</v>
      </c>
      <c r="S35" s="6">
        <f>$F35/INDEX('Unit Conversions Array'!$B$4:$Y$24, MATCH('General Project Info'!$C35, 'Unit Conversions Array'!$B$4:$B$24, 0), MATCH('General Project Info'!$I35, 'Unit Conversions Array'!$B$3:$Y$3, 0))</f>
        <v>2.4999999999999998E-2</v>
      </c>
      <c r="T35" s="7">
        <f t="shared" si="2"/>
        <v>8.5299999999999987E-2</v>
      </c>
      <c r="U35">
        <f>$K35/(INDEX('Unit Conversions Array'!$C$4:$Y$24,MATCH('General Project Info'!$C35,'Unit Conversions Array'!$B$4:$B$24,0),MATCH('General Project Info'!$N35,'Unit Conversions Array'!$C$3:$Y$3,0)))</f>
        <v>1.719E-2</v>
      </c>
      <c r="V35">
        <f>U35*3.412</f>
        <v>5.8652280000000001E-2</v>
      </c>
      <c r="W35" s="8">
        <f>1+$J35</f>
        <v>1.06</v>
      </c>
      <c r="Y35" t="str">
        <f t="shared" si="1"/>
        <v>Chilled_Water_Electric_Drive</v>
      </c>
    </row>
    <row r="36" spans="1:27" ht="18.399999999999999">
      <c r="A36" s="29"/>
      <c r="B36" s="16"/>
      <c r="C36" s="242" t="s">
        <v>58</v>
      </c>
      <c r="D36" s="242"/>
      <c r="E36" s="242"/>
      <c r="F36" s="234">
        <v>40</v>
      </c>
      <c r="G36" s="234" t="s">
        <v>81</v>
      </c>
      <c r="H36" s="114" t="s">
        <v>76</v>
      </c>
      <c r="I36" s="150" t="s">
        <v>79</v>
      </c>
      <c r="J36" s="151">
        <v>0.03</v>
      </c>
      <c r="K36" s="230" t="e">
        <f>-K33</f>
        <v>#N/A</v>
      </c>
      <c r="L36" s="231"/>
      <c r="M36" s="114" t="s">
        <v>78</v>
      </c>
      <c r="N36" s="115" t="str">
        <f>N33</f>
        <v>kWh</v>
      </c>
      <c r="O36" s="16"/>
      <c r="P36" s="29"/>
      <c r="R36" t="str">
        <f t="shared" si="0"/>
        <v>RECs</v>
      </c>
      <c r="S36" s="6">
        <f>$F36/INDEX('Unit Conversions Array'!$B$4:$Y$24, MATCH('General Project Info'!$C36, 'Unit Conversions Array'!$B$4:$B$24, 0), MATCH('General Project Info'!$I36, 'Unit Conversions Array'!$B$3:$Y$3, 0))</f>
        <v>11.723329425556859</v>
      </c>
      <c r="T36" s="7">
        <f t="shared" si="2"/>
        <v>40</v>
      </c>
      <c r="U36" t="e">
        <f>$K36/(INDEX('Unit Conversions Array'!$C$4:$Y$24,MATCH('General Project Info'!$C36,'Unit Conversions Array'!$B$4:$B$24,0),MATCH('General Project Info'!$N36,'Unit Conversions Array'!$C$3:$Y$3,0)))</f>
        <v>#N/A</v>
      </c>
      <c r="V36" t="e">
        <f t="shared" si="3"/>
        <v>#N/A</v>
      </c>
      <c r="W36" s="8">
        <f t="shared" ref="W36:W42" si="5">1+$J36</f>
        <v>1.03</v>
      </c>
      <c r="Y36" t="str">
        <f t="shared" si="1"/>
        <v>RECs</v>
      </c>
    </row>
    <row r="37" spans="1:27" ht="18.399999999999999">
      <c r="A37" s="29"/>
      <c r="B37" s="16"/>
      <c r="C37" s="242" t="s">
        <v>86</v>
      </c>
      <c r="D37" s="242"/>
      <c r="E37" s="242"/>
      <c r="F37" s="234">
        <v>0.02</v>
      </c>
      <c r="G37" s="234"/>
      <c r="H37" s="114" t="s">
        <v>76</v>
      </c>
      <c r="I37" s="150" t="s">
        <v>87</v>
      </c>
      <c r="J37" s="151">
        <v>0.03</v>
      </c>
      <c r="K37" s="230">
        <v>0</v>
      </c>
      <c r="L37" s="231"/>
      <c r="M37" s="114" t="s">
        <v>78</v>
      </c>
      <c r="N37" s="115" t="s">
        <v>88</v>
      </c>
      <c r="O37" s="16"/>
      <c r="P37" s="29"/>
      <c r="R37" t="str">
        <f t="shared" si="0"/>
        <v>Carbon_Offset</v>
      </c>
      <c r="S37" s="6">
        <f>$F37/INDEX('Unit Conversions Array'!$B$4:$Y$24, MATCH('General Project Info'!$C37, 'Unit Conversions Array'!$B$4:$B$24, 0), MATCH('General Project Info'!$I37, 'Unit Conversions Array'!$B$3:$Y$3, 0))</f>
        <v>0.02</v>
      </c>
      <c r="T37" s="7">
        <f t="shared" si="2"/>
        <v>6.8239999999999995E-2</v>
      </c>
      <c r="U37">
        <f>$K37/(INDEX('Unit Conversions Array'!$C$4:$Y$24,MATCH('General Project Info'!$C37,'Unit Conversions Array'!$B$4:$B$24,0),MATCH('General Project Info'!$N37,'Unit Conversions Array'!$C$3:$Y$3,0)))</f>
        <v>0</v>
      </c>
      <c r="V37">
        <f t="shared" si="3"/>
        <v>0</v>
      </c>
      <c r="W37" s="8">
        <f t="shared" si="5"/>
        <v>1.03</v>
      </c>
      <c r="Y37" t="str">
        <f t="shared" si="1"/>
        <v>Carbon_Offset</v>
      </c>
    </row>
    <row r="38" spans="1:27" ht="18.399999999999999">
      <c r="A38" s="29"/>
      <c r="B38" s="16"/>
      <c r="C38" s="242" t="s">
        <v>89</v>
      </c>
      <c r="D38" s="242"/>
      <c r="E38" s="242"/>
      <c r="F38" s="234">
        <v>0.1</v>
      </c>
      <c r="G38" s="234"/>
      <c r="H38" s="114" t="s">
        <v>76</v>
      </c>
      <c r="I38" s="150" t="s">
        <v>90</v>
      </c>
      <c r="J38" s="151">
        <v>0.03</v>
      </c>
      <c r="K38" s="232"/>
      <c r="L38" s="232"/>
      <c r="M38" s="114" t="s">
        <v>78</v>
      </c>
      <c r="N38" s="115" t="str">
        <f>IF(C38&gt;0, "kWh", "")</f>
        <v>kWh</v>
      </c>
      <c r="O38" s="16"/>
      <c r="P38" s="29"/>
      <c r="R38" t="str">
        <f t="shared" si="0"/>
        <v>Green_Heat_District_Heat</v>
      </c>
      <c r="S38" s="6">
        <f>$F38/INDEX('Unit Conversions Array'!$B$4:$Y$24, MATCH('General Project Info'!$C38, 'Unit Conversions Array'!$B$4:$B$24, 0), MATCH('General Project Info'!$I38, 'Unit Conversions Array'!$B$3:$Y$3, 0))</f>
        <v>1.0550559865459261E-4</v>
      </c>
      <c r="T38" s="7">
        <f t="shared" si="2"/>
        <v>3.5998510260946997E-4</v>
      </c>
      <c r="U38">
        <f>$K38/(INDEX('Unit Conversions Array'!$C$4:$Y$24,MATCH('General Project Info'!$C38,'Unit Conversions Array'!$B$4:$B$24,0),MATCH('General Project Info'!$N38,'Unit Conversions Array'!$C$3:$Y$3,0)))</f>
        <v>0</v>
      </c>
      <c r="V38">
        <f t="shared" si="3"/>
        <v>0</v>
      </c>
      <c r="W38" s="8">
        <f t="shared" si="5"/>
        <v>1.03</v>
      </c>
      <c r="Y38" t="str">
        <f t="shared" si="1"/>
        <v>Green_Heat_District_Heat</v>
      </c>
    </row>
    <row r="39" spans="1:27" ht="18.399999999999999">
      <c r="A39" s="29"/>
      <c r="B39" s="16"/>
      <c r="C39" s="242"/>
      <c r="D39" s="242"/>
      <c r="E39" s="242"/>
      <c r="F39" s="235"/>
      <c r="G39" s="236"/>
      <c r="H39" s="114" t="s">
        <v>76</v>
      </c>
      <c r="I39" s="150"/>
      <c r="J39" s="151"/>
      <c r="K39" s="233" t="str">
        <f>IFERROR(VLOOKUP(C39, 'Emissions Tables'!$F$23:$H$35, 3, FALSE), "")</f>
        <v/>
      </c>
      <c r="L39" s="233"/>
      <c r="M39" s="114" t="s">
        <v>78</v>
      </c>
      <c r="N39" s="115" t="str">
        <f t="shared" ref="N39:N42" si="6">IF(C39&gt;0, "kWh", "")</f>
        <v/>
      </c>
      <c r="O39" s="16"/>
      <c r="P39" s="29"/>
      <c r="R39">
        <f t="shared" si="0"/>
        <v>0</v>
      </c>
      <c r="S39" s="6" t="e">
        <f>$F39/INDEX('Unit Conversions Array'!$B$4:$Y$24, MATCH('General Project Info'!$C39, 'Unit Conversions Array'!$B$4:$B$24, 0), MATCH('General Project Info'!$I39, 'Unit Conversions Array'!$B$3:$Y$3, 0))</f>
        <v>#N/A</v>
      </c>
      <c r="T39" s="7" t="e">
        <f t="shared" si="2"/>
        <v>#N/A</v>
      </c>
      <c r="U39" t="e">
        <f>$K39/(INDEX('Unit Conversions Array'!$C$4:$Y$24,MATCH('General Project Info'!$C39,'Unit Conversions Array'!$B$4:$B$24,0),MATCH('General Project Info'!$N39,'Unit Conversions Array'!$C$3:$Y$3,0)))</f>
        <v>#VALUE!</v>
      </c>
      <c r="V39" t="e">
        <f t="shared" si="3"/>
        <v>#VALUE!</v>
      </c>
      <c r="W39" s="8">
        <f t="shared" si="5"/>
        <v>1</v>
      </c>
      <c r="Y39">
        <f t="shared" si="1"/>
        <v>0</v>
      </c>
    </row>
    <row r="40" spans="1:27" ht="18.399999999999999">
      <c r="A40" s="29"/>
      <c r="B40" s="16"/>
      <c r="C40" s="246"/>
      <c r="D40" s="247"/>
      <c r="E40" s="248"/>
      <c r="F40" s="235"/>
      <c r="G40" s="236"/>
      <c r="H40" s="114" t="s">
        <v>76</v>
      </c>
      <c r="I40" s="150"/>
      <c r="J40" s="151"/>
      <c r="K40" s="233" t="str">
        <f>IFERROR(VLOOKUP(C40, 'Emissions Tables'!$F$23:$H$35, 3, FALSE), "")</f>
        <v/>
      </c>
      <c r="L40" s="233"/>
      <c r="M40" s="114" t="s">
        <v>78</v>
      </c>
      <c r="N40" s="115" t="str">
        <f t="shared" si="6"/>
        <v/>
      </c>
      <c r="O40" s="16"/>
      <c r="P40" s="29"/>
      <c r="R40">
        <f t="shared" si="0"/>
        <v>0</v>
      </c>
      <c r="S40" s="6" t="e">
        <f>$F40/INDEX('Unit Conversions Array'!$B$4:$Y$24, MATCH('General Project Info'!$C40, 'Unit Conversions Array'!$B$4:$B$24, 0), MATCH('General Project Info'!$I40, 'Unit Conversions Array'!$B$3:$Y$3, 0))</f>
        <v>#N/A</v>
      </c>
      <c r="T40" s="7" t="e">
        <f>S40*3.412</f>
        <v>#N/A</v>
      </c>
      <c r="U40" t="e">
        <f>$K40/(INDEX('Unit Conversions Array'!$C$4:$Y$24,MATCH('General Project Info'!$C40,'Unit Conversions Array'!$B$4:$B$24,0),MATCH('General Project Info'!$N40,'Unit Conversions Array'!$C$3:$Y$3,0)))</f>
        <v>#VALUE!</v>
      </c>
      <c r="V40" t="e">
        <f t="shared" si="3"/>
        <v>#VALUE!</v>
      </c>
      <c r="W40" s="8">
        <f t="shared" si="5"/>
        <v>1</v>
      </c>
      <c r="Y40">
        <f t="shared" si="1"/>
        <v>0</v>
      </c>
    </row>
    <row r="41" spans="1:27" ht="18.399999999999999">
      <c r="A41" s="29"/>
      <c r="B41" s="16"/>
      <c r="C41" s="246"/>
      <c r="D41" s="247"/>
      <c r="E41" s="248"/>
      <c r="F41" s="234"/>
      <c r="G41" s="234"/>
      <c r="H41" s="114" t="s">
        <v>76</v>
      </c>
      <c r="I41" s="150"/>
      <c r="J41" s="151"/>
      <c r="K41" s="233" t="str">
        <f>IFERROR(VLOOKUP(C41, 'Emissions Tables'!$F$23:$H$35, 3, FALSE), "")</f>
        <v/>
      </c>
      <c r="L41" s="233"/>
      <c r="M41" s="114" t="s">
        <v>78</v>
      </c>
      <c r="N41" s="115" t="str">
        <f t="shared" si="6"/>
        <v/>
      </c>
      <c r="O41" s="16"/>
      <c r="P41" s="29"/>
      <c r="R41">
        <f t="shared" si="0"/>
        <v>0</v>
      </c>
      <c r="S41" s="6" t="e">
        <f>$F41/INDEX('Unit Conversions Array'!$B$4:$Y$24, MATCH('General Project Info'!$C41, 'Unit Conversions Array'!$B$4:$B$24, 0), MATCH('General Project Info'!$I41, 'Unit Conversions Array'!$B$3:$Y$3, 0))</f>
        <v>#N/A</v>
      </c>
      <c r="T41" s="7" t="e">
        <f t="shared" si="2"/>
        <v>#N/A</v>
      </c>
      <c r="U41" t="e">
        <f>$K41/(INDEX('Unit Conversions Array'!$C$4:$Y$24,MATCH('General Project Info'!$C41,'Unit Conversions Array'!$B$4:$B$24,0),MATCH('General Project Info'!$N41,'Unit Conversions Array'!$C$3:$Y$3,0)))</f>
        <v>#VALUE!</v>
      </c>
      <c r="V41" t="e">
        <f t="shared" si="3"/>
        <v>#VALUE!</v>
      </c>
      <c r="W41" s="8">
        <f t="shared" si="5"/>
        <v>1</v>
      </c>
      <c r="Y41">
        <f t="shared" si="1"/>
        <v>0</v>
      </c>
    </row>
    <row r="42" spans="1:27" ht="18.399999999999999">
      <c r="A42" s="29"/>
      <c r="B42" s="16"/>
      <c r="C42" s="242"/>
      <c r="D42" s="242"/>
      <c r="E42" s="242"/>
      <c r="F42" s="234"/>
      <c r="G42" s="234"/>
      <c r="H42" s="114" t="s">
        <v>76</v>
      </c>
      <c r="I42" s="149"/>
      <c r="J42" s="151"/>
      <c r="K42" s="233" t="str">
        <f>IFERROR(VLOOKUP(C42, 'Emissions Tables'!$F$23:$H$35, 3, FALSE), "")</f>
        <v/>
      </c>
      <c r="L42" s="233"/>
      <c r="M42" s="114" t="s">
        <v>78</v>
      </c>
      <c r="N42" s="115" t="str">
        <f t="shared" si="6"/>
        <v/>
      </c>
      <c r="O42" s="16"/>
      <c r="P42" s="29"/>
      <c r="R42">
        <f t="shared" si="0"/>
        <v>0</v>
      </c>
      <c r="S42" s="6" t="e">
        <f>$F42/INDEX('Unit Conversions Array'!$B$4:$Y$24, MATCH('General Project Info'!$C42, 'Unit Conversions Array'!$B$4:$B$24, 0), MATCH('General Project Info'!$I42, 'Unit Conversions Array'!$B$3:$Y$3, 0))</f>
        <v>#N/A</v>
      </c>
      <c r="T42" s="7" t="e">
        <f t="shared" si="2"/>
        <v>#N/A</v>
      </c>
      <c r="U42" t="e">
        <f>$K42/(INDEX('Unit Conversions Array'!$C$4:$Y$24,MATCH('General Project Info'!$C42,'Unit Conversions Array'!$B$4:$B$24,0),MATCH('General Project Info'!$N42,'Unit Conversions Array'!$C$3:$Y$3,0)))</f>
        <v>#VALUE!</v>
      </c>
      <c r="V42" t="e">
        <f t="shared" si="3"/>
        <v>#VALUE!</v>
      </c>
      <c r="W42" s="8">
        <f t="shared" si="5"/>
        <v>1</v>
      </c>
      <c r="Y42">
        <f t="shared" si="1"/>
        <v>0</v>
      </c>
    </row>
    <row r="43" spans="1:27">
      <c r="A43" s="29"/>
      <c r="B43" s="16"/>
      <c r="C43" s="16"/>
      <c r="D43" s="16"/>
      <c r="E43" s="16"/>
      <c r="F43" s="16"/>
      <c r="G43" s="16"/>
      <c r="H43" s="16"/>
      <c r="I43" s="16"/>
      <c r="J43" s="16"/>
      <c r="K43" s="16"/>
      <c r="L43" s="16"/>
      <c r="M43" s="16"/>
      <c r="N43" s="16"/>
      <c r="O43" s="16"/>
      <c r="P43" s="29"/>
    </row>
    <row r="44" spans="1:27" ht="30" customHeight="1">
      <c r="A44" s="29"/>
      <c r="B44" s="16"/>
      <c r="C44" s="16"/>
      <c r="D44" s="16"/>
      <c r="E44" s="16"/>
      <c r="F44" s="16"/>
      <c r="G44" s="16"/>
      <c r="H44" s="16"/>
      <c r="I44" s="16"/>
      <c r="J44" s="16"/>
      <c r="K44" s="16"/>
      <c r="L44" s="16"/>
      <c r="M44" s="27"/>
      <c r="N44" s="16"/>
      <c r="O44" s="16"/>
      <c r="P44" s="29"/>
      <c r="R44" s="81"/>
    </row>
    <row r="45" spans="1:27">
      <c r="A45" s="29"/>
      <c r="B45" s="29"/>
      <c r="C45" s="29"/>
      <c r="D45" s="29"/>
      <c r="E45" s="29"/>
      <c r="F45" s="29"/>
      <c r="G45" s="29"/>
      <c r="H45" s="29"/>
      <c r="I45" s="29"/>
      <c r="J45" s="29"/>
      <c r="K45" s="29"/>
      <c r="L45" s="29"/>
      <c r="M45" s="29"/>
      <c r="N45" s="29"/>
      <c r="O45" s="29"/>
      <c r="P45" s="29"/>
    </row>
    <row r="46" spans="1:27">
      <c r="R46" t="s">
        <v>75</v>
      </c>
      <c r="S46" t="s">
        <v>77</v>
      </c>
      <c r="T46" t="s">
        <v>91</v>
      </c>
      <c r="U46" t="s">
        <v>92</v>
      </c>
      <c r="V46" t="s">
        <v>93</v>
      </c>
      <c r="W46" t="s">
        <v>94</v>
      </c>
      <c r="X46" t="s">
        <v>90</v>
      </c>
      <c r="Y46" t="s">
        <v>95</v>
      </c>
      <c r="Z46" t="s">
        <v>96</v>
      </c>
      <c r="AA46" t="s">
        <v>97</v>
      </c>
    </row>
    <row r="47" spans="1:27">
      <c r="R47" t="s">
        <v>98</v>
      </c>
      <c r="S47" t="s">
        <v>99</v>
      </c>
      <c r="T47" t="s">
        <v>100</v>
      </c>
      <c r="U47" t="s">
        <v>90</v>
      </c>
      <c r="V47" t="s">
        <v>95</v>
      </c>
      <c r="W47" t="s">
        <v>101</v>
      </c>
      <c r="X47" t="s">
        <v>96</v>
      </c>
    </row>
    <row r="48" spans="1:27">
      <c r="R48" t="s">
        <v>102</v>
      </c>
      <c r="S48" t="s">
        <v>99</v>
      </c>
      <c r="T48" t="s">
        <v>100</v>
      </c>
      <c r="U48" t="s">
        <v>90</v>
      </c>
      <c r="V48" t="s">
        <v>95</v>
      </c>
      <c r="W48" t="s">
        <v>101</v>
      </c>
      <c r="X48" t="s">
        <v>96</v>
      </c>
    </row>
    <row r="49" spans="18:26">
      <c r="R49" t="s">
        <v>103</v>
      </c>
      <c r="S49" t="s">
        <v>99</v>
      </c>
      <c r="T49" t="s">
        <v>100</v>
      </c>
      <c r="U49" t="s">
        <v>90</v>
      </c>
      <c r="V49" t="s">
        <v>95</v>
      </c>
      <c r="W49" t="s">
        <v>101</v>
      </c>
      <c r="X49" t="s">
        <v>96</v>
      </c>
    </row>
    <row r="50" spans="18:26">
      <c r="R50" t="s">
        <v>104</v>
      </c>
      <c r="S50" t="s">
        <v>99</v>
      </c>
      <c r="T50" t="s">
        <v>100</v>
      </c>
      <c r="U50" t="s">
        <v>90</v>
      </c>
      <c r="V50" t="s">
        <v>95</v>
      </c>
      <c r="W50" t="s">
        <v>101</v>
      </c>
      <c r="X50" t="s">
        <v>96</v>
      </c>
    </row>
    <row r="51" spans="18:26">
      <c r="R51" t="s">
        <v>105</v>
      </c>
      <c r="S51" t="s">
        <v>99</v>
      </c>
      <c r="T51" t="s">
        <v>100</v>
      </c>
      <c r="U51" t="s">
        <v>90</v>
      </c>
      <c r="V51" t="s">
        <v>95</v>
      </c>
      <c r="W51" t="s">
        <v>101</v>
      </c>
      <c r="X51" t="s">
        <v>96</v>
      </c>
    </row>
    <row r="52" spans="18:26">
      <c r="R52" t="s">
        <v>106</v>
      </c>
      <c r="S52" t="s">
        <v>99</v>
      </c>
      <c r="T52" t="s">
        <v>100</v>
      </c>
      <c r="U52" t="s">
        <v>90</v>
      </c>
      <c r="V52" t="s">
        <v>95</v>
      </c>
      <c r="W52" t="s">
        <v>101</v>
      </c>
      <c r="X52" t="s">
        <v>96</v>
      </c>
    </row>
    <row r="53" spans="18:26">
      <c r="R53" t="s">
        <v>107</v>
      </c>
      <c r="S53" t="s">
        <v>91</v>
      </c>
      <c r="T53" t="s">
        <v>92</v>
      </c>
      <c r="U53" t="s">
        <v>99</v>
      </c>
      <c r="V53" t="s">
        <v>100</v>
      </c>
      <c r="W53" t="s">
        <v>90</v>
      </c>
      <c r="X53" t="s">
        <v>95</v>
      </c>
      <c r="Y53" t="s">
        <v>101</v>
      </c>
      <c r="Z53" t="s">
        <v>108</v>
      </c>
    </row>
    <row r="54" spans="18:26">
      <c r="R54" t="s">
        <v>80</v>
      </c>
      <c r="S54" t="s">
        <v>79</v>
      </c>
      <c r="T54" t="s">
        <v>109</v>
      </c>
      <c r="U54" t="s">
        <v>90</v>
      </c>
      <c r="V54" t="s">
        <v>95</v>
      </c>
      <c r="W54" t="s">
        <v>108</v>
      </c>
    </row>
    <row r="55" spans="18:26">
      <c r="R55" t="s">
        <v>58</v>
      </c>
      <c r="S55" t="s">
        <v>79</v>
      </c>
      <c r="T55" t="s">
        <v>109</v>
      </c>
      <c r="U55" t="s">
        <v>90</v>
      </c>
      <c r="V55" t="s">
        <v>95</v>
      </c>
      <c r="W55" t="s">
        <v>108</v>
      </c>
    </row>
    <row r="56" spans="18:26">
      <c r="R56" t="s">
        <v>110</v>
      </c>
      <c r="S56" t="s">
        <v>87</v>
      </c>
      <c r="T56" t="s">
        <v>111</v>
      </c>
    </row>
    <row r="57" spans="18:26">
      <c r="R57" t="s">
        <v>82</v>
      </c>
      <c r="S57" t="s">
        <v>90</v>
      </c>
      <c r="T57" t="s">
        <v>95</v>
      </c>
      <c r="U57" t="s">
        <v>108</v>
      </c>
      <c r="V57" t="s">
        <v>97</v>
      </c>
      <c r="W57" t="s">
        <v>112</v>
      </c>
      <c r="X57" t="s">
        <v>113</v>
      </c>
      <c r="Y57" t="s">
        <v>114</v>
      </c>
      <c r="Z57" t="s">
        <v>83</v>
      </c>
    </row>
    <row r="58" spans="18:26">
      <c r="R58" t="s">
        <v>115</v>
      </c>
      <c r="S58" t="s">
        <v>90</v>
      </c>
      <c r="T58" t="s">
        <v>95</v>
      </c>
      <c r="U58" t="s">
        <v>108</v>
      </c>
      <c r="V58" t="s">
        <v>97</v>
      </c>
    </row>
    <row r="59" spans="18:26">
      <c r="R59" t="s">
        <v>116</v>
      </c>
      <c r="S59" t="s">
        <v>90</v>
      </c>
      <c r="T59" t="s">
        <v>95</v>
      </c>
      <c r="U59" t="s">
        <v>108</v>
      </c>
      <c r="V59" t="s">
        <v>85</v>
      </c>
    </row>
    <row r="60" spans="18:26">
      <c r="R60" t="s">
        <v>117</v>
      </c>
      <c r="S60" t="s">
        <v>90</v>
      </c>
      <c r="T60" t="s">
        <v>95</v>
      </c>
      <c r="U60" t="s">
        <v>108</v>
      </c>
      <c r="V60" t="s">
        <v>85</v>
      </c>
    </row>
    <row r="61" spans="18:26">
      <c r="R61" t="s">
        <v>118</v>
      </c>
      <c r="S61" t="s">
        <v>90</v>
      </c>
      <c r="T61" t="s">
        <v>95</v>
      </c>
      <c r="U61" t="s">
        <v>108</v>
      </c>
      <c r="V61" t="s">
        <v>85</v>
      </c>
    </row>
    <row r="62" spans="18:26">
      <c r="R62" t="s">
        <v>119</v>
      </c>
      <c r="S62" t="s">
        <v>90</v>
      </c>
      <c r="T62" t="s">
        <v>95</v>
      </c>
      <c r="U62" t="s">
        <v>108</v>
      </c>
      <c r="V62" t="s">
        <v>120</v>
      </c>
      <c r="W62" t="s">
        <v>121</v>
      </c>
    </row>
    <row r="63" spans="18:26">
      <c r="R63" t="s">
        <v>122</v>
      </c>
      <c r="S63" t="s">
        <v>79</v>
      </c>
      <c r="T63" t="s">
        <v>109</v>
      </c>
      <c r="U63" t="s">
        <v>90</v>
      </c>
      <c r="V63" t="s">
        <v>95</v>
      </c>
      <c r="W63" t="s">
        <v>108</v>
      </c>
    </row>
    <row r="64" spans="18:26">
      <c r="R64" t="s">
        <v>123</v>
      </c>
      <c r="S64" t="s">
        <v>79</v>
      </c>
      <c r="T64" t="s">
        <v>90</v>
      </c>
      <c r="U64" t="s">
        <v>95</v>
      </c>
      <c r="V64" t="s">
        <v>108</v>
      </c>
    </row>
    <row r="65" spans="18:27">
      <c r="R65" t="s">
        <v>124</v>
      </c>
      <c r="S65" t="s">
        <v>77</v>
      </c>
      <c r="T65" t="s">
        <v>91</v>
      </c>
      <c r="U65" t="s">
        <v>92</v>
      </c>
      <c r="V65" t="s">
        <v>93</v>
      </c>
      <c r="W65" t="s">
        <v>94</v>
      </c>
      <c r="X65" t="s">
        <v>90</v>
      </c>
      <c r="Y65" t="s">
        <v>95</v>
      </c>
      <c r="Z65" t="s">
        <v>96</v>
      </c>
      <c r="AA65" t="s">
        <v>97</v>
      </c>
    </row>
    <row r="66" spans="18:27">
      <c r="R66" t="s">
        <v>89</v>
      </c>
      <c r="S66" t="s">
        <v>90</v>
      </c>
      <c r="T66" t="s">
        <v>95</v>
      </c>
      <c r="U66" t="s">
        <v>108</v>
      </c>
      <c r="V66" t="s">
        <v>97</v>
      </c>
    </row>
  </sheetData>
  <sheetProtection algorithmName="SHA-512" hashValue="+oijdKDyy/yA8uKn6kO1LWPMVMwJhbATT3teRGRPKtjaizPkSuo3mLsGQkNbT6N0CqZMeTtkmSsugbuRnK3k3A==" saltValue="hx6JwK9FIiecNqK6TyfU5Q==" spinCount="100000" sheet="1" objects="1" scenarios="1"/>
  <dataConsolidate/>
  <mergeCells count="42">
    <mergeCell ref="C40:E40"/>
    <mergeCell ref="C41:E41"/>
    <mergeCell ref="C42:E42"/>
    <mergeCell ref="C35:E35"/>
    <mergeCell ref="C36:E36"/>
    <mergeCell ref="C37:E37"/>
    <mergeCell ref="C39:E39"/>
    <mergeCell ref="C38:E38"/>
    <mergeCell ref="K34:L34"/>
    <mergeCell ref="D12:N12"/>
    <mergeCell ref="D16:E16"/>
    <mergeCell ref="C31:E31"/>
    <mergeCell ref="K31:L31"/>
    <mergeCell ref="F31:G31"/>
    <mergeCell ref="C32:E32"/>
    <mergeCell ref="C33:E33"/>
    <mergeCell ref="C34:E34"/>
    <mergeCell ref="K33:L33"/>
    <mergeCell ref="M14:N15"/>
    <mergeCell ref="C24:E24"/>
    <mergeCell ref="D14:F14"/>
    <mergeCell ref="F36:G36"/>
    <mergeCell ref="F32:G32"/>
    <mergeCell ref="F33:G33"/>
    <mergeCell ref="F34:G34"/>
    <mergeCell ref="F35:G35"/>
    <mergeCell ref="B2:O8"/>
    <mergeCell ref="K37:L37"/>
    <mergeCell ref="K38:L38"/>
    <mergeCell ref="K41:L41"/>
    <mergeCell ref="K42:L42"/>
    <mergeCell ref="F37:G37"/>
    <mergeCell ref="F38:G38"/>
    <mergeCell ref="F41:G41"/>
    <mergeCell ref="F42:G42"/>
    <mergeCell ref="F39:G39"/>
    <mergeCell ref="K39:L39"/>
    <mergeCell ref="F40:G40"/>
    <mergeCell ref="K40:L40"/>
    <mergeCell ref="K35:L35"/>
    <mergeCell ref="K36:L36"/>
    <mergeCell ref="K32:L32"/>
  </mergeCells>
  <dataValidations count="9">
    <dataValidation type="whole" allowBlank="1" showInputMessage="1" showErrorMessage="1" sqref="F20" xr:uid="{6ADEBF38-5FE9-41E2-9A99-F83571A48BA2}">
      <formula1>0</formula1>
      <formula2>100</formula2>
    </dataValidation>
    <dataValidation type="list" allowBlank="1" showInputMessage="1" showErrorMessage="1" sqref="U18" xr:uid="{8554DDA8-1E53-42E2-B892-D01BB7B4AC8C}">
      <formula1>CONCATENATE("$/", INDIRECT($T$18))</formula1>
    </dataValidation>
    <dataValidation showInputMessage="1" showErrorMessage="1" sqref="N32:N42" xr:uid="{4793F645-55AC-4096-AA5E-E4B6642D8C5A}"/>
    <dataValidation type="list" allowBlank="1" showInputMessage="1" showErrorMessage="1" sqref="L22" xr:uid="{0CF6C562-A395-45BE-BE25-74113A4CF48F}">
      <formula1>$R$25:$R$26</formula1>
    </dataValidation>
    <dataValidation type="list" allowBlank="1" showInputMessage="1" showErrorMessage="1" sqref="I16" xr:uid="{9508D86F-B8B0-4CE1-9053-45384B5BE143}">
      <formula1>$R$15:$R$16</formula1>
    </dataValidation>
    <dataValidation type="list" allowBlank="1" showInputMessage="1" showErrorMessage="1" sqref="N16" xr:uid="{202613C7-99B0-4491-AC4E-8A091FC588FA}">
      <formula1>$R$22:$R$23</formula1>
    </dataValidation>
    <dataValidation type="list" allowBlank="1" showInputMessage="1" showErrorMessage="1" sqref="I32:I37 I42 I39:I40" xr:uid="{7B20492F-BD3E-4B66-A4CC-A8A828D908B4}">
      <formula1>INDIRECT($C32)</formula1>
    </dataValidation>
    <dataValidation type="list" allowBlank="1" showInputMessage="1" showErrorMessage="1" sqref="I41" xr:uid="{DBBC5B46-0E36-4AA9-80BB-78F533F6AEAC}">
      <formula1>INDIRECT($C$41)</formula1>
    </dataValidation>
    <dataValidation type="list" allowBlank="1" showInputMessage="1" showErrorMessage="1" sqref="I38" xr:uid="{79FD1D16-CB0D-4588-BBD0-145EE471F8C1}">
      <formula1>INDIRECT($C$38)</formula1>
    </dataValidation>
  </dataValidations>
  <pageMargins left="0.7" right="0.7" top="0.75" bottom="0.75" header="0.3" footer="0.3"/>
  <pageSetup orientation="portrait" horizontalDpi="300" verticalDpi="300" r:id="rId1"/>
  <ignoredErrors>
    <ignoredError sqref="L32 L34 L37 L36"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8960DD2-9644-4697-928B-0968FFEAC8EC}">
          <x14:formula1>
            <xm:f>'Emissions Tables'!$B$4:$B$16</xm:f>
          </x14:formula1>
          <xm:sqref>D16:E16</xm:sqref>
        </x14:dataValidation>
        <x14:dataValidation type="list" allowBlank="1" showInputMessage="1" showErrorMessage="1" xr:uid="{7CB659EE-FBA9-49BA-9156-19923A7D47C9}">
          <x14:formula1>
            <xm:f>'Unit Conversions'!$Q$2:$Q$16</xm:f>
          </x14:formula1>
          <xm:sqref>D42:E42 C41:C42 C39:E40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EC592-59D8-420F-967A-C8C2124008F9}">
  <sheetPr codeName="Sheet4"/>
  <dimension ref="A1:MM156"/>
  <sheetViews>
    <sheetView showGridLines="0" zoomScale="70" zoomScaleNormal="70" workbookViewId="0">
      <selection activeCell="E11" sqref="E11:H11"/>
    </sheetView>
  </sheetViews>
  <sheetFormatPr defaultRowHeight="14.65"/>
  <cols>
    <col min="1" max="2" width="3.140625" customWidth="1"/>
    <col min="3" max="3" width="10.42578125" bestFit="1" customWidth="1"/>
    <col min="4" max="4" width="28" customWidth="1"/>
    <col min="5" max="6" width="21.140625" customWidth="1"/>
    <col min="7" max="7" width="20.28515625" customWidth="1"/>
    <col min="8" max="8" width="8.7109375" customWidth="1"/>
    <col min="9" max="9" width="19.28515625" customWidth="1"/>
    <col min="10" max="11" width="22.42578125" customWidth="1"/>
    <col min="12" max="12" width="19.7109375" customWidth="1"/>
    <col min="13" max="13" width="11.140625" customWidth="1"/>
    <col min="14" max="14" width="16.7109375" customWidth="1"/>
    <col min="15" max="15" width="12" bestFit="1" customWidth="1"/>
    <col min="16" max="16" width="19.28515625" customWidth="1"/>
    <col min="17" max="17" width="15.42578125" style="23" hidden="1" customWidth="1"/>
    <col min="18" max="19" width="3.140625" customWidth="1"/>
    <col min="20" max="20" width="3.85546875" hidden="1" customWidth="1"/>
    <col min="21" max="21" width="18.5703125" hidden="1" customWidth="1"/>
    <col min="22" max="22" width="12.85546875" hidden="1" customWidth="1"/>
    <col min="23" max="23" width="22.28515625" hidden="1" customWidth="1"/>
    <col min="24" max="24" width="17.42578125" hidden="1" customWidth="1"/>
    <col min="25" max="25" width="14.5703125" hidden="1" customWidth="1"/>
    <col min="26" max="26" width="16.85546875" hidden="1" customWidth="1"/>
    <col min="27" max="28" width="21.7109375" hidden="1" customWidth="1"/>
    <col min="29" max="29" width="26.28515625" hidden="1" customWidth="1"/>
    <col min="30" max="30" width="25.85546875" hidden="1" customWidth="1"/>
    <col min="31" max="31" width="21.140625" hidden="1" customWidth="1"/>
    <col min="32" max="32" width="24.7109375" hidden="1" customWidth="1"/>
    <col min="33" max="33" width="9.7109375" hidden="1" customWidth="1"/>
    <col min="34" max="34" width="23" hidden="1" customWidth="1"/>
    <col min="35" max="35" width="26.28515625" hidden="1" customWidth="1"/>
    <col min="36" max="36" width="32.42578125" hidden="1" customWidth="1"/>
    <col min="37" max="37" width="21" hidden="1" customWidth="1"/>
    <col min="38" max="38" width="17.5703125" hidden="1" customWidth="1"/>
    <col min="39" max="39" width="22.28515625" hidden="1" customWidth="1"/>
    <col min="40" max="40" width="26.7109375" hidden="1" customWidth="1"/>
    <col min="41" max="41" width="9.7109375" hidden="1" customWidth="1"/>
    <col min="42" max="42" width="28.5703125" hidden="1" customWidth="1"/>
    <col min="43" max="43" width="19" hidden="1" customWidth="1"/>
    <col min="44" max="44" width="14.85546875" hidden="1" customWidth="1"/>
    <col min="45" max="54" width="12" hidden="1" customWidth="1"/>
    <col min="55" max="56" width="11" hidden="1" customWidth="1"/>
    <col min="57" max="72" width="12" hidden="1" customWidth="1"/>
    <col min="73" max="73" width="11" hidden="1" customWidth="1"/>
    <col min="74" max="76" width="12" hidden="1" customWidth="1"/>
    <col min="77" max="77" width="10" hidden="1" customWidth="1"/>
    <col min="78" max="92" width="12" hidden="1" customWidth="1"/>
    <col min="93" max="93" width="11" hidden="1" customWidth="1"/>
    <col min="94" max="94" width="12" hidden="1" customWidth="1"/>
    <col min="95" max="95" width="10" hidden="1" customWidth="1"/>
    <col min="96" max="99" width="12" hidden="1" customWidth="1"/>
    <col min="100" max="100" width="11" hidden="1" customWidth="1"/>
    <col min="101" max="102" width="12" hidden="1" customWidth="1"/>
    <col min="103" max="103" width="11" hidden="1" customWidth="1"/>
    <col min="104" max="111" width="12" hidden="1" customWidth="1"/>
    <col min="112" max="112" width="11" hidden="1" customWidth="1"/>
    <col min="113" max="118" width="12" hidden="1" customWidth="1"/>
    <col min="119" max="119" width="11" hidden="1" customWidth="1"/>
    <col min="120" max="121" width="12" hidden="1" customWidth="1"/>
    <col min="122" max="122" width="11" hidden="1" customWidth="1"/>
    <col min="123" max="123" width="12" hidden="1" customWidth="1"/>
    <col min="124" max="124" width="10" hidden="1" customWidth="1"/>
    <col min="125" max="129" width="12" hidden="1" customWidth="1"/>
    <col min="130" max="130" width="11" hidden="1" customWidth="1"/>
    <col min="131" max="135" width="12" hidden="1" customWidth="1"/>
    <col min="136" max="136" width="11" hidden="1" customWidth="1"/>
    <col min="137" max="138" width="12" hidden="1" customWidth="1"/>
    <col min="139" max="139" width="11" hidden="1" customWidth="1"/>
    <col min="140" max="140" width="12" hidden="1" customWidth="1"/>
    <col min="141" max="141" width="11" hidden="1" customWidth="1"/>
    <col min="142" max="142" width="12" hidden="1" customWidth="1"/>
    <col min="143" max="143" width="11" hidden="1" customWidth="1"/>
    <col min="144" max="145" width="9.140625" hidden="1" customWidth="1"/>
    <col min="146" max="146" width="9.140625" style="26" hidden="1" customWidth="1"/>
    <col min="147" max="249" width="9.140625" hidden="1" customWidth="1"/>
    <col min="250" max="347" width="9.140625" customWidth="1"/>
  </cols>
  <sheetData>
    <row r="1" spans="1:351">
      <c r="A1" s="29"/>
      <c r="B1" s="29"/>
      <c r="C1" s="29"/>
      <c r="D1" s="29"/>
      <c r="E1" s="29"/>
      <c r="F1" s="29"/>
      <c r="G1" s="29"/>
      <c r="H1" s="29"/>
      <c r="I1" s="29"/>
      <c r="J1" s="29"/>
      <c r="K1" s="29"/>
      <c r="L1" s="29"/>
      <c r="M1" s="29"/>
      <c r="N1" s="29"/>
      <c r="O1" s="29"/>
      <c r="P1" s="29"/>
      <c r="Q1" s="29"/>
      <c r="R1" s="29"/>
      <c r="S1" s="29"/>
      <c r="U1" s="26" t="s">
        <v>125</v>
      </c>
      <c r="EM1" s="26" t="s">
        <v>125</v>
      </c>
    </row>
    <row r="2" spans="1:351" ht="14.65" customHeight="1">
      <c r="A2" s="29"/>
      <c r="B2" s="23"/>
      <c r="C2" s="23"/>
      <c r="D2" s="23"/>
      <c r="E2" s="23"/>
      <c r="F2" s="23"/>
      <c r="G2" s="23"/>
      <c r="H2" s="23"/>
      <c r="I2" s="23"/>
      <c r="J2" s="23"/>
      <c r="K2" s="194"/>
      <c r="L2" s="224" t="s">
        <v>2</v>
      </c>
      <c r="M2" s="224"/>
      <c r="N2" s="224"/>
      <c r="O2" s="224"/>
      <c r="P2" s="224"/>
      <c r="Q2" s="224"/>
      <c r="R2" s="194"/>
      <c r="S2" s="29"/>
    </row>
    <row r="3" spans="1:351" ht="14.65" customHeight="1">
      <c r="A3" s="29"/>
      <c r="B3" s="23"/>
      <c r="C3" s="23"/>
      <c r="D3" s="23"/>
      <c r="E3" s="23"/>
      <c r="F3" s="23"/>
      <c r="G3" s="23"/>
      <c r="H3" s="23"/>
      <c r="I3" s="23"/>
      <c r="J3" s="194"/>
      <c r="K3" s="194"/>
      <c r="L3" s="224"/>
      <c r="M3" s="224"/>
      <c r="N3" s="224"/>
      <c r="O3" s="224"/>
      <c r="P3" s="224"/>
      <c r="Q3" s="224"/>
      <c r="R3" s="194"/>
      <c r="S3" s="29"/>
      <c r="U3" t="s">
        <v>126</v>
      </c>
    </row>
    <row r="4" spans="1:351" ht="14.65" customHeight="1">
      <c r="A4" s="29"/>
      <c r="B4" s="23"/>
      <c r="C4" s="23"/>
      <c r="D4" s="23"/>
      <c r="E4" s="23"/>
      <c r="F4" s="23"/>
      <c r="G4" s="23"/>
      <c r="H4" s="23"/>
      <c r="I4" s="23"/>
      <c r="J4" s="194"/>
      <c r="K4" s="194"/>
      <c r="L4" s="224"/>
      <c r="M4" s="224"/>
      <c r="N4" s="224"/>
      <c r="O4" s="224"/>
      <c r="P4" s="224"/>
      <c r="Q4" s="224"/>
      <c r="R4" s="194"/>
      <c r="S4" s="29"/>
      <c r="U4" t="s">
        <v>127</v>
      </c>
    </row>
    <row r="5" spans="1:351" ht="14.65" customHeight="1">
      <c r="A5" s="29"/>
      <c r="B5" s="23"/>
      <c r="C5" s="23"/>
      <c r="D5" s="23"/>
      <c r="E5" s="23"/>
      <c r="F5" s="23"/>
      <c r="G5" s="23"/>
      <c r="H5" s="23"/>
      <c r="I5" s="23"/>
      <c r="J5" s="194"/>
      <c r="K5" s="194"/>
      <c r="L5" s="224"/>
      <c r="M5" s="224"/>
      <c r="N5" s="224"/>
      <c r="O5" s="224"/>
      <c r="P5" s="224"/>
      <c r="Q5" s="224"/>
      <c r="R5" s="194"/>
      <c r="S5" s="29"/>
    </row>
    <row r="6" spans="1:351" ht="14.65" customHeight="1">
      <c r="A6" s="29"/>
      <c r="B6" s="23"/>
      <c r="C6" s="23"/>
      <c r="D6" s="23"/>
      <c r="E6" s="23"/>
      <c r="F6" s="23"/>
      <c r="G6" s="23"/>
      <c r="H6" s="23"/>
      <c r="I6" s="23"/>
      <c r="J6" s="194"/>
      <c r="K6" s="194"/>
      <c r="L6" s="224"/>
      <c r="M6" s="224"/>
      <c r="N6" s="224"/>
      <c r="O6" s="224"/>
      <c r="P6" s="224"/>
      <c r="Q6" s="224"/>
      <c r="R6" s="194"/>
      <c r="S6" s="29"/>
      <c r="AW6" s="11"/>
    </row>
    <row r="7" spans="1:351" ht="14.65" customHeight="1">
      <c r="A7" s="29"/>
      <c r="B7" s="23"/>
      <c r="C7" s="23"/>
      <c r="D7" s="23"/>
      <c r="E7" s="23"/>
      <c r="F7" s="23"/>
      <c r="G7" s="23"/>
      <c r="H7" s="23"/>
      <c r="I7" s="23"/>
      <c r="J7" s="194"/>
      <c r="K7" s="194"/>
      <c r="L7" s="224"/>
      <c r="M7" s="224"/>
      <c r="N7" s="224"/>
      <c r="O7" s="224"/>
      <c r="P7" s="224"/>
      <c r="Q7" s="224"/>
      <c r="R7" s="194"/>
      <c r="S7" s="29"/>
      <c r="U7" s="103"/>
      <c r="AW7" s="11"/>
      <c r="EW7" s="11"/>
    </row>
    <row r="8" spans="1:351" ht="51.75" customHeight="1">
      <c r="A8" s="29"/>
      <c r="B8" s="17"/>
      <c r="C8" s="17"/>
      <c r="D8" s="17"/>
      <c r="E8" s="195" t="str">
        <f>IF(OR('General Project Info'!S12:S26),"General Project Information is incomplete. Results may be inaccurate if project information is not provided.","")</f>
        <v>General Project Information is incomplete. Results may be inaccurate if project information is not provided.</v>
      </c>
      <c r="F8" s="23"/>
      <c r="G8" s="23"/>
      <c r="H8" s="23"/>
      <c r="I8" s="23"/>
      <c r="J8" s="194"/>
      <c r="K8" s="194"/>
      <c r="L8" s="224"/>
      <c r="M8" s="224"/>
      <c r="N8" s="224"/>
      <c r="O8" s="224"/>
      <c r="P8" s="224"/>
      <c r="Q8" s="224"/>
      <c r="R8" s="194"/>
      <c r="S8" s="29"/>
      <c r="AP8" t="s">
        <v>128</v>
      </c>
      <c r="AQ8" s="11">
        <f ca="1">YEAR(TODAY())</f>
        <v>2024</v>
      </c>
      <c r="AR8" s="11">
        <f ca="1">AQ8+1</f>
        <v>2025</v>
      </c>
      <c r="AS8" s="11">
        <f t="shared" ref="AS8:DD8" ca="1" si="0">AR8+1</f>
        <v>2026</v>
      </c>
      <c r="AT8" s="11">
        <f t="shared" ca="1" si="0"/>
        <v>2027</v>
      </c>
      <c r="AU8" s="11">
        <f t="shared" ca="1" si="0"/>
        <v>2028</v>
      </c>
      <c r="AV8" s="11">
        <f t="shared" ca="1" si="0"/>
        <v>2029</v>
      </c>
      <c r="AW8" s="11">
        <f t="shared" ca="1" si="0"/>
        <v>2030</v>
      </c>
      <c r="AX8" s="11">
        <f t="shared" ca="1" si="0"/>
        <v>2031</v>
      </c>
      <c r="AY8" s="11">
        <f t="shared" ca="1" si="0"/>
        <v>2032</v>
      </c>
      <c r="AZ8" s="11">
        <f t="shared" ca="1" si="0"/>
        <v>2033</v>
      </c>
      <c r="BA8" s="11">
        <f t="shared" ca="1" si="0"/>
        <v>2034</v>
      </c>
      <c r="BB8" s="11">
        <f t="shared" ca="1" si="0"/>
        <v>2035</v>
      </c>
      <c r="BC8" s="11">
        <f t="shared" ca="1" si="0"/>
        <v>2036</v>
      </c>
      <c r="BD8" s="11">
        <f t="shared" ca="1" si="0"/>
        <v>2037</v>
      </c>
      <c r="BE8" s="11">
        <f t="shared" ca="1" si="0"/>
        <v>2038</v>
      </c>
      <c r="BF8" s="11">
        <f t="shared" ca="1" si="0"/>
        <v>2039</v>
      </c>
      <c r="BG8" s="11">
        <f t="shared" ca="1" si="0"/>
        <v>2040</v>
      </c>
      <c r="BH8" s="11">
        <f t="shared" ca="1" si="0"/>
        <v>2041</v>
      </c>
      <c r="BI8" s="11">
        <f t="shared" ca="1" si="0"/>
        <v>2042</v>
      </c>
      <c r="BJ8" s="11">
        <f t="shared" ca="1" si="0"/>
        <v>2043</v>
      </c>
      <c r="BK8" s="11">
        <f t="shared" ca="1" si="0"/>
        <v>2044</v>
      </c>
      <c r="BL8" s="11">
        <f t="shared" ca="1" si="0"/>
        <v>2045</v>
      </c>
      <c r="BM8" s="11">
        <f t="shared" ca="1" si="0"/>
        <v>2046</v>
      </c>
      <c r="BN8" s="11">
        <f t="shared" ca="1" si="0"/>
        <v>2047</v>
      </c>
      <c r="BO8" s="11">
        <f t="shared" ca="1" si="0"/>
        <v>2048</v>
      </c>
      <c r="BP8" s="11">
        <f t="shared" ca="1" si="0"/>
        <v>2049</v>
      </c>
      <c r="BQ8" s="11">
        <f t="shared" ca="1" si="0"/>
        <v>2050</v>
      </c>
      <c r="BR8" s="11">
        <f t="shared" ca="1" si="0"/>
        <v>2051</v>
      </c>
      <c r="BS8" s="11">
        <f t="shared" ca="1" si="0"/>
        <v>2052</v>
      </c>
      <c r="BT8" s="11">
        <f t="shared" ca="1" si="0"/>
        <v>2053</v>
      </c>
      <c r="BU8" s="11">
        <f t="shared" ca="1" si="0"/>
        <v>2054</v>
      </c>
      <c r="BV8" s="11">
        <f t="shared" ca="1" si="0"/>
        <v>2055</v>
      </c>
      <c r="BW8" s="11">
        <f t="shared" ca="1" si="0"/>
        <v>2056</v>
      </c>
      <c r="BX8" s="11">
        <f t="shared" ca="1" si="0"/>
        <v>2057</v>
      </c>
      <c r="BY8" s="11">
        <f t="shared" ca="1" si="0"/>
        <v>2058</v>
      </c>
      <c r="BZ8" s="11">
        <f t="shared" ca="1" si="0"/>
        <v>2059</v>
      </c>
      <c r="CA8" s="11">
        <f t="shared" ca="1" si="0"/>
        <v>2060</v>
      </c>
      <c r="CB8" s="11">
        <f t="shared" ca="1" si="0"/>
        <v>2061</v>
      </c>
      <c r="CC8" s="11">
        <f t="shared" ca="1" si="0"/>
        <v>2062</v>
      </c>
      <c r="CD8" s="11">
        <f t="shared" ca="1" si="0"/>
        <v>2063</v>
      </c>
      <c r="CE8" s="11">
        <f t="shared" ca="1" si="0"/>
        <v>2064</v>
      </c>
      <c r="CF8" s="11">
        <f t="shared" ca="1" si="0"/>
        <v>2065</v>
      </c>
      <c r="CG8" s="11">
        <f t="shared" ca="1" si="0"/>
        <v>2066</v>
      </c>
      <c r="CH8" s="11">
        <f t="shared" ca="1" si="0"/>
        <v>2067</v>
      </c>
      <c r="CI8" s="11">
        <f t="shared" ca="1" si="0"/>
        <v>2068</v>
      </c>
      <c r="CJ8" s="11">
        <f t="shared" ca="1" si="0"/>
        <v>2069</v>
      </c>
      <c r="CK8" s="11">
        <f t="shared" ca="1" si="0"/>
        <v>2070</v>
      </c>
      <c r="CL8" s="11">
        <f t="shared" ca="1" si="0"/>
        <v>2071</v>
      </c>
      <c r="CM8" s="11">
        <f t="shared" ca="1" si="0"/>
        <v>2072</v>
      </c>
      <c r="CN8" s="11">
        <f t="shared" ca="1" si="0"/>
        <v>2073</v>
      </c>
      <c r="CO8" s="11">
        <f t="shared" ca="1" si="0"/>
        <v>2074</v>
      </c>
      <c r="CP8" s="11">
        <f t="shared" ca="1" si="0"/>
        <v>2075</v>
      </c>
      <c r="CQ8" s="11">
        <f t="shared" ca="1" si="0"/>
        <v>2076</v>
      </c>
      <c r="CR8" s="11">
        <f t="shared" ca="1" si="0"/>
        <v>2077</v>
      </c>
      <c r="CS8" s="11">
        <f t="shared" ca="1" si="0"/>
        <v>2078</v>
      </c>
      <c r="CT8" s="11">
        <f t="shared" ca="1" si="0"/>
        <v>2079</v>
      </c>
      <c r="CU8" s="11">
        <f t="shared" ca="1" si="0"/>
        <v>2080</v>
      </c>
      <c r="CV8" s="11">
        <f t="shared" ca="1" si="0"/>
        <v>2081</v>
      </c>
      <c r="CW8" s="11">
        <f t="shared" ca="1" si="0"/>
        <v>2082</v>
      </c>
      <c r="CX8" s="11">
        <f t="shared" ca="1" si="0"/>
        <v>2083</v>
      </c>
      <c r="CY8" s="11">
        <f t="shared" ca="1" si="0"/>
        <v>2084</v>
      </c>
      <c r="CZ8" s="11">
        <f t="shared" ca="1" si="0"/>
        <v>2085</v>
      </c>
      <c r="DA8" s="11">
        <f t="shared" ca="1" si="0"/>
        <v>2086</v>
      </c>
      <c r="DB8" s="11">
        <f t="shared" ca="1" si="0"/>
        <v>2087</v>
      </c>
      <c r="DC8" s="11">
        <f t="shared" ca="1" si="0"/>
        <v>2088</v>
      </c>
      <c r="DD8" s="11">
        <f t="shared" ca="1" si="0"/>
        <v>2089</v>
      </c>
      <c r="DE8" s="11">
        <f t="shared" ref="DE8:EM8" ca="1" si="1">DD8+1</f>
        <v>2090</v>
      </c>
      <c r="DF8" s="11">
        <f t="shared" ca="1" si="1"/>
        <v>2091</v>
      </c>
      <c r="DG8" s="11">
        <f t="shared" ca="1" si="1"/>
        <v>2092</v>
      </c>
      <c r="DH8" s="11">
        <f t="shared" ca="1" si="1"/>
        <v>2093</v>
      </c>
      <c r="DI8" s="11">
        <f t="shared" ca="1" si="1"/>
        <v>2094</v>
      </c>
      <c r="DJ8" s="11">
        <f t="shared" ca="1" si="1"/>
        <v>2095</v>
      </c>
      <c r="DK8" s="11">
        <f t="shared" ca="1" si="1"/>
        <v>2096</v>
      </c>
      <c r="DL8" s="11">
        <f t="shared" ca="1" si="1"/>
        <v>2097</v>
      </c>
      <c r="DM8" s="11">
        <f t="shared" ca="1" si="1"/>
        <v>2098</v>
      </c>
      <c r="DN8" s="11">
        <f t="shared" ca="1" si="1"/>
        <v>2099</v>
      </c>
      <c r="DO8" s="11">
        <f t="shared" ca="1" si="1"/>
        <v>2100</v>
      </c>
      <c r="DP8" s="11">
        <f t="shared" ca="1" si="1"/>
        <v>2101</v>
      </c>
      <c r="DQ8" s="11">
        <f t="shared" ca="1" si="1"/>
        <v>2102</v>
      </c>
      <c r="DR8" s="11">
        <f t="shared" ca="1" si="1"/>
        <v>2103</v>
      </c>
      <c r="DS8" s="11">
        <f t="shared" ca="1" si="1"/>
        <v>2104</v>
      </c>
      <c r="DT8" s="11">
        <f t="shared" ca="1" si="1"/>
        <v>2105</v>
      </c>
      <c r="DU8" s="11">
        <f t="shared" ca="1" si="1"/>
        <v>2106</v>
      </c>
      <c r="DV8" s="11">
        <f t="shared" ca="1" si="1"/>
        <v>2107</v>
      </c>
      <c r="DW8" s="11">
        <f t="shared" ca="1" si="1"/>
        <v>2108</v>
      </c>
      <c r="DX8" s="11">
        <f t="shared" ca="1" si="1"/>
        <v>2109</v>
      </c>
      <c r="DY8" s="11">
        <f t="shared" ca="1" si="1"/>
        <v>2110</v>
      </c>
      <c r="DZ8" s="11">
        <f t="shared" ca="1" si="1"/>
        <v>2111</v>
      </c>
      <c r="EA8" s="11">
        <f t="shared" ca="1" si="1"/>
        <v>2112</v>
      </c>
      <c r="EB8" s="11">
        <f t="shared" ca="1" si="1"/>
        <v>2113</v>
      </c>
      <c r="EC8" s="11">
        <f t="shared" ca="1" si="1"/>
        <v>2114</v>
      </c>
      <c r="ED8" s="11">
        <f t="shared" ca="1" si="1"/>
        <v>2115</v>
      </c>
      <c r="EE8" s="11">
        <f t="shared" ca="1" si="1"/>
        <v>2116</v>
      </c>
      <c r="EF8" s="11">
        <f t="shared" ca="1" si="1"/>
        <v>2117</v>
      </c>
      <c r="EG8" s="11">
        <f t="shared" ca="1" si="1"/>
        <v>2118</v>
      </c>
      <c r="EH8" s="11">
        <f t="shared" ca="1" si="1"/>
        <v>2119</v>
      </c>
      <c r="EI8" s="11">
        <f t="shared" ca="1" si="1"/>
        <v>2120</v>
      </c>
      <c r="EJ8" s="11">
        <f t="shared" ca="1" si="1"/>
        <v>2121</v>
      </c>
      <c r="EK8" s="11">
        <f t="shared" ca="1" si="1"/>
        <v>2122</v>
      </c>
      <c r="EL8" s="11">
        <f t="shared" ca="1" si="1"/>
        <v>2123</v>
      </c>
      <c r="EM8" s="11">
        <f t="shared" ca="1" si="1"/>
        <v>2124</v>
      </c>
      <c r="EP8" s="26" t="s">
        <v>128</v>
      </c>
      <c r="EQ8" s="11">
        <f ca="1">YEAR(TODAY())</f>
        <v>2024</v>
      </c>
      <c r="ER8" s="11">
        <f ca="1">EQ8+1</f>
        <v>2025</v>
      </c>
      <c r="ES8" s="11">
        <f t="shared" ref="ES8" ca="1" si="2">ER8+1</f>
        <v>2026</v>
      </c>
      <c r="ET8" s="11">
        <f t="shared" ref="ET8" ca="1" si="3">ES8+1</f>
        <v>2027</v>
      </c>
      <c r="EU8" s="11">
        <f t="shared" ref="EU8" ca="1" si="4">ET8+1</f>
        <v>2028</v>
      </c>
      <c r="EV8" s="11">
        <f t="shared" ref="EV8" ca="1" si="5">EU8+1</f>
        <v>2029</v>
      </c>
      <c r="EW8" s="11">
        <f t="shared" ref="EW8" ca="1" si="6">EV8+1</f>
        <v>2030</v>
      </c>
      <c r="EX8" s="11">
        <f t="shared" ref="EX8" ca="1" si="7">EW8+1</f>
        <v>2031</v>
      </c>
      <c r="EY8" s="11">
        <f t="shared" ref="EY8" ca="1" si="8">EX8+1</f>
        <v>2032</v>
      </c>
      <c r="EZ8" s="11">
        <f t="shared" ref="EZ8" ca="1" si="9">EY8+1</f>
        <v>2033</v>
      </c>
      <c r="FA8" s="11">
        <f t="shared" ref="FA8" ca="1" si="10">EZ8+1</f>
        <v>2034</v>
      </c>
      <c r="FB8" s="11">
        <f t="shared" ref="FB8" ca="1" si="11">FA8+1</f>
        <v>2035</v>
      </c>
      <c r="FC8" s="11">
        <f t="shared" ref="FC8" ca="1" si="12">FB8+1</f>
        <v>2036</v>
      </c>
      <c r="FD8" s="11">
        <f t="shared" ref="FD8" ca="1" si="13">FC8+1</f>
        <v>2037</v>
      </c>
      <c r="FE8" s="11">
        <f t="shared" ref="FE8" ca="1" si="14">FD8+1</f>
        <v>2038</v>
      </c>
      <c r="FF8" s="11">
        <f t="shared" ref="FF8" ca="1" si="15">FE8+1</f>
        <v>2039</v>
      </c>
      <c r="FG8" s="11">
        <f t="shared" ref="FG8" ca="1" si="16">FF8+1</f>
        <v>2040</v>
      </c>
      <c r="FH8" s="11">
        <f t="shared" ref="FH8" ca="1" si="17">FG8+1</f>
        <v>2041</v>
      </c>
      <c r="FI8" s="11">
        <f t="shared" ref="FI8" ca="1" si="18">FH8+1</f>
        <v>2042</v>
      </c>
      <c r="FJ8" s="11">
        <f t="shared" ref="FJ8" ca="1" si="19">FI8+1</f>
        <v>2043</v>
      </c>
      <c r="FK8" s="11">
        <f t="shared" ref="FK8" ca="1" si="20">FJ8+1</f>
        <v>2044</v>
      </c>
      <c r="FL8" s="11">
        <f t="shared" ref="FL8" ca="1" si="21">FK8+1</f>
        <v>2045</v>
      </c>
      <c r="FM8" s="11">
        <f t="shared" ref="FM8" ca="1" si="22">FL8+1</f>
        <v>2046</v>
      </c>
      <c r="FN8" s="11">
        <f t="shared" ref="FN8" ca="1" si="23">FM8+1</f>
        <v>2047</v>
      </c>
      <c r="FO8" s="11">
        <f t="shared" ref="FO8" ca="1" si="24">FN8+1</f>
        <v>2048</v>
      </c>
      <c r="FP8" s="11">
        <f t="shared" ref="FP8" ca="1" si="25">FO8+1</f>
        <v>2049</v>
      </c>
      <c r="FQ8" s="11">
        <f t="shared" ref="FQ8" ca="1" si="26">FP8+1</f>
        <v>2050</v>
      </c>
      <c r="FR8" s="11">
        <f t="shared" ref="FR8" ca="1" si="27">FQ8+1</f>
        <v>2051</v>
      </c>
      <c r="FS8" s="11">
        <f t="shared" ref="FS8" ca="1" si="28">FR8+1</f>
        <v>2052</v>
      </c>
      <c r="FT8" s="11">
        <f t="shared" ref="FT8" ca="1" si="29">FS8+1</f>
        <v>2053</v>
      </c>
      <c r="FU8" s="11">
        <f t="shared" ref="FU8" ca="1" si="30">FT8+1</f>
        <v>2054</v>
      </c>
      <c r="FV8" s="11">
        <f t="shared" ref="FV8" ca="1" si="31">FU8+1</f>
        <v>2055</v>
      </c>
      <c r="FW8" s="11">
        <f t="shared" ref="FW8" ca="1" si="32">FV8+1</f>
        <v>2056</v>
      </c>
      <c r="FX8" s="11">
        <f t="shared" ref="FX8" ca="1" si="33">FW8+1</f>
        <v>2057</v>
      </c>
      <c r="FY8" s="11">
        <f t="shared" ref="FY8" ca="1" si="34">FX8+1</f>
        <v>2058</v>
      </c>
      <c r="FZ8" s="11">
        <f t="shared" ref="FZ8" ca="1" si="35">FY8+1</f>
        <v>2059</v>
      </c>
      <c r="GA8" s="11">
        <f t="shared" ref="GA8" ca="1" si="36">FZ8+1</f>
        <v>2060</v>
      </c>
      <c r="GB8" s="11">
        <f t="shared" ref="GB8" ca="1" si="37">GA8+1</f>
        <v>2061</v>
      </c>
      <c r="GC8" s="11">
        <f t="shared" ref="GC8" ca="1" si="38">GB8+1</f>
        <v>2062</v>
      </c>
      <c r="GD8" s="11">
        <f t="shared" ref="GD8" ca="1" si="39">GC8+1</f>
        <v>2063</v>
      </c>
      <c r="GE8" s="11">
        <f t="shared" ref="GE8" ca="1" si="40">GD8+1</f>
        <v>2064</v>
      </c>
      <c r="GF8" s="11">
        <f t="shared" ref="GF8" ca="1" si="41">GE8+1</f>
        <v>2065</v>
      </c>
      <c r="GG8" s="11">
        <f t="shared" ref="GG8" ca="1" si="42">GF8+1</f>
        <v>2066</v>
      </c>
      <c r="GH8" s="11">
        <f t="shared" ref="GH8" ca="1" si="43">GG8+1</f>
        <v>2067</v>
      </c>
      <c r="GI8" s="11">
        <f t="shared" ref="GI8" ca="1" si="44">GH8+1</f>
        <v>2068</v>
      </c>
      <c r="GJ8" s="11">
        <f t="shared" ref="GJ8" ca="1" si="45">GI8+1</f>
        <v>2069</v>
      </c>
      <c r="GK8" s="11">
        <f t="shared" ref="GK8" ca="1" si="46">GJ8+1</f>
        <v>2070</v>
      </c>
      <c r="GL8" s="11">
        <f t="shared" ref="GL8" ca="1" si="47">GK8+1</f>
        <v>2071</v>
      </c>
      <c r="GM8" s="11">
        <f t="shared" ref="GM8" ca="1" si="48">GL8+1</f>
        <v>2072</v>
      </c>
      <c r="GN8" s="11">
        <f t="shared" ref="GN8" ca="1" si="49">GM8+1</f>
        <v>2073</v>
      </c>
      <c r="GO8" s="11">
        <f t="shared" ref="GO8" ca="1" si="50">GN8+1</f>
        <v>2074</v>
      </c>
      <c r="GP8" s="11">
        <f t="shared" ref="GP8" ca="1" si="51">GO8+1</f>
        <v>2075</v>
      </c>
      <c r="GQ8" s="11">
        <f t="shared" ref="GQ8" ca="1" si="52">GP8+1</f>
        <v>2076</v>
      </c>
      <c r="GR8" s="11">
        <f t="shared" ref="GR8" ca="1" si="53">GQ8+1</f>
        <v>2077</v>
      </c>
      <c r="GS8" s="11">
        <f t="shared" ref="GS8" ca="1" si="54">GR8+1</f>
        <v>2078</v>
      </c>
      <c r="GT8" s="11">
        <f t="shared" ref="GT8" ca="1" si="55">GS8+1</f>
        <v>2079</v>
      </c>
      <c r="GU8" s="11">
        <f t="shared" ref="GU8" ca="1" si="56">GT8+1</f>
        <v>2080</v>
      </c>
      <c r="GV8" s="11">
        <f t="shared" ref="GV8" ca="1" si="57">GU8+1</f>
        <v>2081</v>
      </c>
      <c r="GW8" s="11">
        <f t="shared" ref="GW8" ca="1" si="58">GV8+1</f>
        <v>2082</v>
      </c>
      <c r="GX8" s="11">
        <f t="shared" ref="GX8" ca="1" si="59">GW8+1</f>
        <v>2083</v>
      </c>
      <c r="GY8" s="11">
        <f t="shared" ref="GY8" ca="1" si="60">GX8+1</f>
        <v>2084</v>
      </c>
      <c r="GZ8" s="11">
        <f t="shared" ref="GZ8" ca="1" si="61">GY8+1</f>
        <v>2085</v>
      </c>
      <c r="HA8" s="11">
        <f t="shared" ref="HA8" ca="1" si="62">GZ8+1</f>
        <v>2086</v>
      </c>
      <c r="HB8" s="11">
        <f t="shared" ref="HB8" ca="1" si="63">HA8+1</f>
        <v>2087</v>
      </c>
      <c r="HC8" s="11">
        <f t="shared" ref="HC8" ca="1" si="64">HB8+1</f>
        <v>2088</v>
      </c>
      <c r="HD8" s="11">
        <f t="shared" ref="HD8" ca="1" si="65">HC8+1</f>
        <v>2089</v>
      </c>
      <c r="HE8" s="11">
        <f t="shared" ref="HE8" ca="1" si="66">HD8+1</f>
        <v>2090</v>
      </c>
      <c r="HF8" s="11">
        <f t="shared" ref="HF8" ca="1" si="67">HE8+1</f>
        <v>2091</v>
      </c>
      <c r="HG8" s="11">
        <f t="shared" ref="HG8" ca="1" si="68">HF8+1</f>
        <v>2092</v>
      </c>
      <c r="HH8" s="11">
        <f t="shared" ref="HH8" ca="1" si="69">HG8+1</f>
        <v>2093</v>
      </c>
      <c r="HI8" s="11">
        <f t="shared" ref="HI8" ca="1" si="70">HH8+1</f>
        <v>2094</v>
      </c>
      <c r="HJ8" s="11">
        <f t="shared" ref="HJ8" ca="1" si="71">HI8+1</f>
        <v>2095</v>
      </c>
      <c r="HK8" s="11">
        <f t="shared" ref="HK8" ca="1" si="72">HJ8+1</f>
        <v>2096</v>
      </c>
      <c r="HL8" s="11">
        <f t="shared" ref="HL8" ca="1" si="73">HK8+1</f>
        <v>2097</v>
      </c>
      <c r="HM8" s="11">
        <f t="shared" ref="HM8" ca="1" si="74">HL8+1</f>
        <v>2098</v>
      </c>
      <c r="HN8" s="11">
        <f t="shared" ref="HN8" ca="1" si="75">HM8+1</f>
        <v>2099</v>
      </c>
      <c r="HO8" s="11">
        <f t="shared" ref="HO8" ca="1" si="76">HN8+1</f>
        <v>2100</v>
      </c>
      <c r="HP8" s="11">
        <f t="shared" ref="HP8" ca="1" si="77">HO8+1</f>
        <v>2101</v>
      </c>
      <c r="HQ8" s="11">
        <f t="shared" ref="HQ8" ca="1" si="78">HP8+1</f>
        <v>2102</v>
      </c>
      <c r="HR8" s="11">
        <f t="shared" ref="HR8" ca="1" si="79">HQ8+1</f>
        <v>2103</v>
      </c>
      <c r="HS8" s="11">
        <f t="shared" ref="HS8" ca="1" si="80">HR8+1</f>
        <v>2104</v>
      </c>
      <c r="HT8" s="11">
        <f t="shared" ref="HT8" ca="1" si="81">HS8+1</f>
        <v>2105</v>
      </c>
      <c r="HU8" s="11">
        <f t="shared" ref="HU8" ca="1" si="82">HT8+1</f>
        <v>2106</v>
      </c>
      <c r="HV8" s="11">
        <f t="shared" ref="HV8" ca="1" si="83">HU8+1</f>
        <v>2107</v>
      </c>
      <c r="HW8" s="11">
        <f t="shared" ref="HW8" ca="1" si="84">HV8+1</f>
        <v>2108</v>
      </c>
      <c r="HX8" s="11">
        <f t="shared" ref="HX8" ca="1" si="85">HW8+1</f>
        <v>2109</v>
      </c>
      <c r="HY8" s="11">
        <f t="shared" ref="HY8" ca="1" si="86">HX8+1</f>
        <v>2110</v>
      </c>
      <c r="HZ8" s="11">
        <f t="shared" ref="HZ8" ca="1" si="87">HY8+1</f>
        <v>2111</v>
      </c>
      <c r="IA8" s="11">
        <f t="shared" ref="IA8" ca="1" si="88">HZ8+1</f>
        <v>2112</v>
      </c>
      <c r="IB8" s="11">
        <f t="shared" ref="IB8" ca="1" si="89">IA8+1</f>
        <v>2113</v>
      </c>
      <c r="IC8" s="11">
        <f t="shared" ref="IC8" ca="1" si="90">IB8+1</f>
        <v>2114</v>
      </c>
      <c r="ID8" s="11">
        <f t="shared" ref="ID8" ca="1" si="91">IC8+1</f>
        <v>2115</v>
      </c>
      <c r="IE8" s="11">
        <f t="shared" ref="IE8" ca="1" si="92">ID8+1</f>
        <v>2116</v>
      </c>
      <c r="IF8" s="11">
        <f t="shared" ref="IF8" ca="1" si="93">IE8+1</f>
        <v>2117</v>
      </c>
      <c r="IG8" s="11">
        <f t="shared" ref="IG8" ca="1" si="94">IF8+1</f>
        <v>2118</v>
      </c>
      <c r="IH8" s="11">
        <f t="shared" ref="IH8" ca="1" si="95">IG8+1</f>
        <v>2119</v>
      </c>
      <c r="II8" s="11">
        <f t="shared" ref="II8" ca="1" si="96">IH8+1</f>
        <v>2120</v>
      </c>
      <c r="IJ8" s="11">
        <f t="shared" ref="IJ8" ca="1" si="97">II8+1</f>
        <v>2121</v>
      </c>
      <c r="IK8" s="11">
        <f t="shared" ref="IK8" ca="1" si="98">IJ8+1</f>
        <v>2122</v>
      </c>
      <c r="IL8" s="11">
        <f t="shared" ref="IL8" ca="1" si="99">IK8+1</f>
        <v>2123</v>
      </c>
      <c r="IM8" s="11">
        <f t="shared" ref="IM8" ca="1" si="100">IL8+1</f>
        <v>2124</v>
      </c>
    </row>
    <row r="9" spans="1:351">
      <c r="A9" s="29"/>
      <c r="B9" s="16"/>
      <c r="D9" s="22"/>
      <c r="E9" s="23"/>
      <c r="F9" s="23"/>
      <c r="G9" s="22"/>
      <c r="H9" s="22"/>
      <c r="I9" s="22"/>
      <c r="J9" s="22"/>
      <c r="K9" s="22"/>
      <c r="L9" s="22"/>
      <c r="M9" s="22"/>
      <c r="N9" s="22"/>
      <c r="O9" s="22"/>
      <c r="P9" s="22"/>
      <c r="Q9" s="22"/>
      <c r="R9" s="16"/>
      <c r="S9" s="29"/>
      <c r="AP9" t="s">
        <v>57</v>
      </c>
      <c r="AQ9">
        <f>IF('General Project Info'!$L$22="$/t/year", MIN('General Project Info'!$K$20+'General Project Info'!$K$22*AQ$13, 'General Project Info'!$K$24), 0)</f>
        <v>65</v>
      </c>
      <c r="AR9">
        <f>IF('General Project Info'!$L$22="$/t/year", MIN('General Project Info'!$K$20+'General Project Info'!$K$22*AR$13, 'General Project Info'!$K$24), 0)</f>
        <v>80</v>
      </c>
      <c r="AS9">
        <f>IF('General Project Info'!$L$22="$/t/year", MIN('General Project Info'!$K$20+'General Project Info'!$K$22*AS$13, 'General Project Info'!$K$24), 0)</f>
        <v>95</v>
      </c>
      <c r="AT9">
        <f>IF('General Project Info'!$L$22="$/t/year", MIN('General Project Info'!$K$20+'General Project Info'!$K$22*AT$13, 'General Project Info'!$K$24), 0)</f>
        <v>110</v>
      </c>
      <c r="AU9">
        <f>IF('General Project Info'!$L$22="$/t/year", MIN('General Project Info'!$K$20+'General Project Info'!$K$22*AU$13, 'General Project Info'!$K$24), 0)</f>
        <v>125</v>
      </c>
      <c r="AV9">
        <f>IF('General Project Info'!$L$22="$/t/year", MIN('General Project Info'!$K$20+'General Project Info'!$K$22*AV$13, 'General Project Info'!$K$24), 0)</f>
        <v>140</v>
      </c>
      <c r="AW9">
        <f>IF('General Project Info'!$L$22="$/t/year", MIN('General Project Info'!$K$20+'General Project Info'!$K$22*AW$13, 'General Project Info'!$K$24), 0)</f>
        <v>155</v>
      </c>
      <c r="AX9">
        <f>IF('General Project Info'!$L$22="$/t/year", MIN('General Project Info'!$K$20+'General Project Info'!$K$22*AX$13, 'General Project Info'!$K$24), 0)</f>
        <v>170</v>
      </c>
      <c r="AY9">
        <f>IF('General Project Info'!$L$22="$/t/year", MIN('General Project Info'!$K$20+'General Project Info'!$K$22*AY$13, 'General Project Info'!$K$24), 0)</f>
        <v>170</v>
      </c>
      <c r="AZ9">
        <f>IF('General Project Info'!$L$22="$/t/year", MIN('General Project Info'!$K$20+'General Project Info'!$K$22*AZ$13, 'General Project Info'!$K$24), 0)</f>
        <v>170</v>
      </c>
      <c r="BA9">
        <f>IF('General Project Info'!$L$22="$/t/year", MIN('General Project Info'!$K$20+'General Project Info'!$K$22*BA$13, 'General Project Info'!$K$24), 0)</f>
        <v>170</v>
      </c>
      <c r="BB9">
        <f>IF('General Project Info'!$L$22="$/t/year", MIN('General Project Info'!$K$20+'General Project Info'!$K$22*BB$13, 'General Project Info'!$K$24), 0)</f>
        <v>170</v>
      </c>
      <c r="BC9">
        <f>IF('General Project Info'!$L$22="$/t/year", MIN('General Project Info'!$K$20+'General Project Info'!$K$22*BC$13, 'General Project Info'!$K$24), 0)</f>
        <v>170</v>
      </c>
      <c r="BD9">
        <f>IF('General Project Info'!$L$22="$/t/year", MIN('General Project Info'!$K$20+'General Project Info'!$K$22*BD$13, 'General Project Info'!$K$24), 0)</f>
        <v>170</v>
      </c>
      <c r="BE9">
        <f>IF('General Project Info'!$L$22="$/t/year", MIN('General Project Info'!$K$20+'General Project Info'!$K$22*BE$13, 'General Project Info'!$K$24), 0)</f>
        <v>170</v>
      </c>
      <c r="BF9">
        <f>IF('General Project Info'!$L$22="$/t/year", MIN('General Project Info'!$K$20+'General Project Info'!$K$22*BF$13, 'General Project Info'!$K$24), 0)</f>
        <v>170</v>
      </c>
      <c r="BG9">
        <f>IF('General Project Info'!$L$22="$/t/year", MIN('General Project Info'!$K$20+'General Project Info'!$K$22*BG$13, 'General Project Info'!$K$24), 0)</f>
        <v>170</v>
      </c>
      <c r="BH9">
        <f>IF('General Project Info'!$L$22="$/t/year", MIN('General Project Info'!$K$20+'General Project Info'!$K$22*BH$13, 'General Project Info'!$K$24), 0)</f>
        <v>170</v>
      </c>
      <c r="BI9">
        <f>IF('General Project Info'!$L$22="$/t/year", MIN('General Project Info'!$K$20+'General Project Info'!$K$22*BI$13, 'General Project Info'!$K$24), 0)</f>
        <v>170</v>
      </c>
      <c r="BJ9">
        <f>IF('General Project Info'!$L$22="$/t/year", MIN('General Project Info'!$K$20+'General Project Info'!$K$22*BJ$13, 'General Project Info'!$K$24), 0)</f>
        <v>170</v>
      </c>
      <c r="BK9">
        <f>IF('General Project Info'!$L$22="$/t/year", MIN('General Project Info'!$K$20+'General Project Info'!$K$22*BK$13, 'General Project Info'!$K$24), 0)</f>
        <v>170</v>
      </c>
      <c r="BL9">
        <f>IF('General Project Info'!$L$22="$/t/year", MIN('General Project Info'!$K$20+'General Project Info'!$K$22*BL$13, 'General Project Info'!$K$24), 0)</f>
        <v>170</v>
      </c>
      <c r="BM9">
        <f>IF('General Project Info'!$L$22="$/t/year", MIN('General Project Info'!$K$20+'General Project Info'!$K$22*BM$13, 'General Project Info'!$K$24), 0)</f>
        <v>170</v>
      </c>
      <c r="BN9">
        <f>IF('General Project Info'!$L$22="$/t/year", MIN('General Project Info'!$K$20+'General Project Info'!$K$22*BN$13, 'General Project Info'!$K$24), 0)</f>
        <v>170</v>
      </c>
      <c r="BO9">
        <f>IF('General Project Info'!$L$22="$/t/year", MIN('General Project Info'!$K$20+'General Project Info'!$K$22*BO$13, 'General Project Info'!$K$24), 0)</f>
        <v>170</v>
      </c>
      <c r="BP9">
        <f>IF('General Project Info'!$L$22="$/t/year", MIN('General Project Info'!$K$20+'General Project Info'!$K$22*BP$13, 'General Project Info'!$K$24), 0)</f>
        <v>170</v>
      </c>
      <c r="BQ9">
        <f>IF('General Project Info'!$L$22="$/t/year", MIN('General Project Info'!$K$20+'General Project Info'!$K$22*BQ$13, 'General Project Info'!$K$24), 0)</f>
        <v>170</v>
      </c>
      <c r="BR9">
        <f>IF('General Project Info'!$L$22="$/t/year", MIN('General Project Info'!$K$20+'General Project Info'!$K$22*BR$13, 'General Project Info'!$K$24), 0)</f>
        <v>170</v>
      </c>
      <c r="BS9">
        <f>IF('General Project Info'!$L$22="$/t/year", MIN('General Project Info'!$K$20+'General Project Info'!$K$22*BS$13, 'General Project Info'!$K$24), 0)</f>
        <v>170</v>
      </c>
      <c r="BT9">
        <f>IF('General Project Info'!$L$22="$/t/year", MIN('General Project Info'!$K$20+'General Project Info'!$K$22*BT$13, 'General Project Info'!$K$24), 0)</f>
        <v>170</v>
      </c>
      <c r="BU9">
        <f>IF('General Project Info'!$L$22="$/t/year", MIN('General Project Info'!$K$20+'General Project Info'!$K$22*BU$13, 'General Project Info'!$K$24), 0)</f>
        <v>170</v>
      </c>
      <c r="BV9">
        <f>IF('General Project Info'!$L$22="$/t/year", MIN('General Project Info'!$K$20+'General Project Info'!$K$22*BV$13, 'General Project Info'!$K$24), 0)</f>
        <v>170</v>
      </c>
      <c r="BW9">
        <f>IF('General Project Info'!$L$22="$/t/year", MIN('General Project Info'!$K$20+'General Project Info'!$K$22*BW$13, 'General Project Info'!$K$24), 0)</f>
        <v>170</v>
      </c>
      <c r="BX9">
        <f>IF('General Project Info'!$L$22="$/t/year", MIN('General Project Info'!$K$20+'General Project Info'!$K$22*BX$13, 'General Project Info'!$K$24), 0)</f>
        <v>170</v>
      </c>
      <c r="BY9">
        <f>IF('General Project Info'!$L$22="$/t/year", MIN('General Project Info'!$K$20+'General Project Info'!$K$22*BY$13, 'General Project Info'!$K$24), 0)</f>
        <v>170</v>
      </c>
      <c r="BZ9">
        <f>IF('General Project Info'!$L$22="$/t/year", MIN('General Project Info'!$K$20+'General Project Info'!$K$22*BZ$13, 'General Project Info'!$K$24), 0)</f>
        <v>170</v>
      </c>
      <c r="CA9">
        <f>IF('General Project Info'!$L$22="$/t/year", MIN('General Project Info'!$K$20+'General Project Info'!$K$22*CA$13, 'General Project Info'!$K$24), 0)</f>
        <v>170</v>
      </c>
      <c r="CB9">
        <f>IF('General Project Info'!$L$22="$/t/year", MIN('General Project Info'!$K$20+'General Project Info'!$K$22*CB$13, 'General Project Info'!$K$24), 0)</f>
        <v>170</v>
      </c>
      <c r="CC9">
        <f>IF('General Project Info'!$L$22="$/t/year", MIN('General Project Info'!$K$20+'General Project Info'!$K$22*CC$13, 'General Project Info'!$K$24), 0)</f>
        <v>170</v>
      </c>
      <c r="CD9">
        <f>IF('General Project Info'!$L$22="$/t/year", MIN('General Project Info'!$K$20+'General Project Info'!$K$22*CD$13, 'General Project Info'!$K$24), 0)</f>
        <v>170</v>
      </c>
      <c r="CE9">
        <f>IF('General Project Info'!$L$22="$/t/year", MIN('General Project Info'!$K$20+'General Project Info'!$K$22*CE$13, 'General Project Info'!$K$24), 0)</f>
        <v>170</v>
      </c>
      <c r="CF9">
        <f>IF('General Project Info'!$L$22="$/t/year", MIN('General Project Info'!$K$20+'General Project Info'!$K$22*CF$13, 'General Project Info'!$K$24), 0)</f>
        <v>170</v>
      </c>
      <c r="CG9">
        <f>IF('General Project Info'!$L$22="$/t/year", MIN('General Project Info'!$K$20+'General Project Info'!$K$22*CG$13, 'General Project Info'!$K$24), 0)</f>
        <v>170</v>
      </c>
      <c r="CH9">
        <f>IF('General Project Info'!$L$22="$/t/year", MIN('General Project Info'!$K$20+'General Project Info'!$K$22*CH$13, 'General Project Info'!$K$24), 0)</f>
        <v>170</v>
      </c>
      <c r="CI9">
        <f>IF('General Project Info'!$L$22="$/t/year", MIN('General Project Info'!$K$20+'General Project Info'!$K$22*CI$13, 'General Project Info'!$K$24), 0)</f>
        <v>170</v>
      </c>
      <c r="CJ9">
        <f>IF('General Project Info'!$L$22="$/t/year", MIN('General Project Info'!$K$20+'General Project Info'!$K$22*CJ$13, 'General Project Info'!$K$24), 0)</f>
        <v>170</v>
      </c>
      <c r="CK9">
        <f>IF('General Project Info'!$L$22="$/t/year", MIN('General Project Info'!$K$20+'General Project Info'!$K$22*CK$13, 'General Project Info'!$K$24), 0)</f>
        <v>170</v>
      </c>
      <c r="CL9">
        <f>IF('General Project Info'!$L$22="$/t/year", MIN('General Project Info'!$K$20+'General Project Info'!$K$22*CL$13, 'General Project Info'!$K$24), 0)</f>
        <v>170</v>
      </c>
      <c r="CM9">
        <f>IF('General Project Info'!$L$22="$/t/year", MIN('General Project Info'!$K$20+'General Project Info'!$K$22*CM$13, 'General Project Info'!$K$24), 0)</f>
        <v>170</v>
      </c>
      <c r="CN9">
        <f>IF('General Project Info'!$L$22="$/t/year", MIN('General Project Info'!$K$20+'General Project Info'!$K$22*CN$13, 'General Project Info'!$K$24), 0)</f>
        <v>170</v>
      </c>
      <c r="CO9">
        <f>IF('General Project Info'!$L$22="$/t/year", MIN('General Project Info'!$K$20+'General Project Info'!$K$22*CO$13, 'General Project Info'!$K$24), 0)</f>
        <v>170</v>
      </c>
      <c r="CP9">
        <f>IF('General Project Info'!$L$22="$/t/year", MIN('General Project Info'!$K$20+'General Project Info'!$K$22*CP$13, 'General Project Info'!$K$24), 0)</f>
        <v>170</v>
      </c>
      <c r="CQ9">
        <f>IF('General Project Info'!$L$22="$/t/year", MIN('General Project Info'!$K$20+'General Project Info'!$K$22*CQ$13, 'General Project Info'!$K$24), 0)</f>
        <v>170</v>
      </c>
      <c r="CR9">
        <f>IF('General Project Info'!$L$22="$/t/year", MIN('General Project Info'!$K$20+'General Project Info'!$K$22*CR$13, 'General Project Info'!$K$24), 0)</f>
        <v>170</v>
      </c>
      <c r="CS9">
        <f>IF('General Project Info'!$L$22="$/t/year", MIN('General Project Info'!$K$20+'General Project Info'!$K$22*CS$13, 'General Project Info'!$K$24), 0)</f>
        <v>170</v>
      </c>
      <c r="CT9">
        <f>IF('General Project Info'!$L$22="$/t/year", MIN('General Project Info'!$K$20+'General Project Info'!$K$22*CT$13, 'General Project Info'!$K$24), 0)</f>
        <v>170</v>
      </c>
      <c r="CU9">
        <f>IF('General Project Info'!$L$22="$/t/year", MIN('General Project Info'!$K$20+'General Project Info'!$K$22*CU$13, 'General Project Info'!$K$24), 0)</f>
        <v>170</v>
      </c>
      <c r="CV9">
        <f>IF('General Project Info'!$L$22="$/t/year", MIN('General Project Info'!$K$20+'General Project Info'!$K$22*CV$13, 'General Project Info'!$K$24), 0)</f>
        <v>170</v>
      </c>
      <c r="CW9">
        <f>IF('General Project Info'!$L$22="$/t/year", MIN('General Project Info'!$K$20+'General Project Info'!$K$22*CW$13, 'General Project Info'!$K$24), 0)</f>
        <v>170</v>
      </c>
      <c r="CX9">
        <f>IF('General Project Info'!$L$22="$/t/year", MIN('General Project Info'!$K$20+'General Project Info'!$K$22*CX$13, 'General Project Info'!$K$24), 0)</f>
        <v>170</v>
      </c>
      <c r="CY9">
        <f>IF('General Project Info'!$L$22="$/t/year", MIN('General Project Info'!$K$20+'General Project Info'!$K$22*CY$13, 'General Project Info'!$K$24), 0)</f>
        <v>170</v>
      </c>
      <c r="CZ9">
        <f>IF('General Project Info'!$L$22="$/t/year", MIN('General Project Info'!$K$20+'General Project Info'!$K$22*CZ$13, 'General Project Info'!$K$24), 0)</f>
        <v>170</v>
      </c>
      <c r="DA9">
        <f>IF('General Project Info'!$L$22="$/t/year", MIN('General Project Info'!$K$20+'General Project Info'!$K$22*DA$13, 'General Project Info'!$K$24), 0)</f>
        <v>170</v>
      </c>
      <c r="DB9">
        <f>IF('General Project Info'!$L$22="$/t/year", MIN('General Project Info'!$K$20+'General Project Info'!$K$22*DB$13, 'General Project Info'!$K$24), 0)</f>
        <v>170</v>
      </c>
      <c r="DC9">
        <f>IF('General Project Info'!$L$22="$/t/year", MIN('General Project Info'!$K$20+'General Project Info'!$K$22*DC$13, 'General Project Info'!$K$24), 0)</f>
        <v>170</v>
      </c>
      <c r="DD9">
        <f>IF('General Project Info'!$L$22="$/t/year", MIN('General Project Info'!$K$20+'General Project Info'!$K$22*DD$13, 'General Project Info'!$K$24), 0)</f>
        <v>170</v>
      </c>
      <c r="DE9">
        <f>IF('General Project Info'!$L$22="$/t/year", MIN('General Project Info'!$K$20+'General Project Info'!$K$22*DE$13, 'General Project Info'!$K$24), 0)</f>
        <v>170</v>
      </c>
      <c r="DF9">
        <f>IF('General Project Info'!$L$22="$/t/year", MIN('General Project Info'!$K$20+'General Project Info'!$K$22*DF$13, 'General Project Info'!$K$24), 0)</f>
        <v>170</v>
      </c>
      <c r="DG9">
        <f>IF('General Project Info'!$L$22="$/t/year", MIN('General Project Info'!$K$20+'General Project Info'!$K$22*DG$13, 'General Project Info'!$K$24), 0)</f>
        <v>170</v>
      </c>
      <c r="DH9">
        <f>IF('General Project Info'!$L$22="$/t/year", MIN('General Project Info'!$K$20+'General Project Info'!$K$22*DH$13, 'General Project Info'!$K$24), 0)</f>
        <v>170</v>
      </c>
      <c r="DI9">
        <f>IF('General Project Info'!$L$22="$/t/year", MIN('General Project Info'!$K$20+'General Project Info'!$K$22*DI$13, 'General Project Info'!$K$24), 0)</f>
        <v>170</v>
      </c>
      <c r="DJ9">
        <f>IF('General Project Info'!$L$22="$/t/year", MIN('General Project Info'!$K$20+'General Project Info'!$K$22*DJ$13, 'General Project Info'!$K$24), 0)</f>
        <v>170</v>
      </c>
      <c r="DK9">
        <f>IF('General Project Info'!$L$22="$/t/year", MIN('General Project Info'!$K$20+'General Project Info'!$K$22*DK$13, 'General Project Info'!$K$24), 0)</f>
        <v>170</v>
      </c>
      <c r="DL9">
        <f>IF('General Project Info'!$L$22="$/t/year", MIN('General Project Info'!$K$20+'General Project Info'!$K$22*DL$13, 'General Project Info'!$K$24), 0)</f>
        <v>170</v>
      </c>
      <c r="DM9">
        <f>IF('General Project Info'!$L$22="$/t/year", MIN('General Project Info'!$K$20+'General Project Info'!$K$22*DM$13, 'General Project Info'!$K$24), 0)</f>
        <v>170</v>
      </c>
      <c r="DN9">
        <f>IF('General Project Info'!$L$22="$/t/year", MIN('General Project Info'!$K$20+'General Project Info'!$K$22*DN$13, 'General Project Info'!$K$24), 0)</f>
        <v>170</v>
      </c>
      <c r="DO9">
        <f>IF('General Project Info'!$L$22="$/t/year", MIN('General Project Info'!$K$20+'General Project Info'!$K$22*DO$13, 'General Project Info'!$K$24), 0)</f>
        <v>170</v>
      </c>
      <c r="DP9">
        <f>IF('General Project Info'!$L$22="$/t/year", MIN('General Project Info'!$K$20+'General Project Info'!$K$22*DP$13, 'General Project Info'!$K$24), 0)</f>
        <v>170</v>
      </c>
      <c r="DQ9">
        <f>IF('General Project Info'!$L$22="$/t/year", MIN('General Project Info'!$K$20+'General Project Info'!$K$22*DQ$13, 'General Project Info'!$K$24), 0)</f>
        <v>170</v>
      </c>
      <c r="DR9">
        <f>IF('General Project Info'!$L$22="$/t/year", MIN('General Project Info'!$K$20+'General Project Info'!$K$22*DR$13, 'General Project Info'!$K$24), 0)</f>
        <v>170</v>
      </c>
      <c r="DS9">
        <f>IF('General Project Info'!$L$22="$/t/year", MIN('General Project Info'!$K$20+'General Project Info'!$K$22*DS$13, 'General Project Info'!$K$24), 0)</f>
        <v>170</v>
      </c>
      <c r="DT9">
        <f>IF('General Project Info'!$L$22="$/t/year", MIN('General Project Info'!$K$20+'General Project Info'!$K$22*DT$13, 'General Project Info'!$K$24), 0)</f>
        <v>170</v>
      </c>
      <c r="DU9">
        <f>IF('General Project Info'!$L$22="$/t/year", MIN('General Project Info'!$K$20+'General Project Info'!$K$22*DU$13, 'General Project Info'!$K$24), 0)</f>
        <v>170</v>
      </c>
      <c r="DV9">
        <f>IF('General Project Info'!$L$22="$/t/year", MIN('General Project Info'!$K$20+'General Project Info'!$K$22*DV$13, 'General Project Info'!$K$24), 0)</f>
        <v>170</v>
      </c>
      <c r="DW9">
        <f>IF('General Project Info'!$L$22="$/t/year", MIN('General Project Info'!$K$20+'General Project Info'!$K$22*DW$13, 'General Project Info'!$K$24), 0)</f>
        <v>170</v>
      </c>
      <c r="DX9">
        <f>IF('General Project Info'!$L$22="$/t/year", MIN('General Project Info'!$K$20+'General Project Info'!$K$22*DX$13, 'General Project Info'!$K$24), 0)</f>
        <v>170</v>
      </c>
      <c r="DY9">
        <f>IF('General Project Info'!$L$22="$/t/year", MIN('General Project Info'!$K$20+'General Project Info'!$K$22*DY$13, 'General Project Info'!$K$24), 0)</f>
        <v>170</v>
      </c>
      <c r="DZ9">
        <f>IF('General Project Info'!$L$22="$/t/year", MIN('General Project Info'!$K$20+'General Project Info'!$K$22*DZ$13, 'General Project Info'!$K$24), 0)</f>
        <v>170</v>
      </c>
      <c r="EA9">
        <f>IF('General Project Info'!$L$22="$/t/year", MIN('General Project Info'!$K$20+'General Project Info'!$K$22*EA$13, 'General Project Info'!$K$24), 0)</f>
        <v>170</v>
      </c>
      <c r="EB9">
        <f>IF('General Project Info'!$L$22="$/t/year", MIN('General Project Info'!$K$20+'General Project Info'!$K$22*EB$13, 'General Project Info'!$K$24), 0)</f>
        <v>170</v>
      </c>
      <c r="EC9">
        <f>IF('General Project Info'!$L$22="$/t/year", MIN('General Project Info'!$K$20+'General Project Info'!$K$22*EC$13, 'General Project Info'!$K$24), 0)</f>
        <v>170</v>
      </c>
      <c r="ED9">
        <f>IF('General Project Info'!$L$22="$/t/year", MIN('General Project Info'!$K$20+'General Project Info'!$K$22*ED$13, 'General Project Info'!$K$24), 0)</f>
        <v>170</v>
      </c>
      <c r="EE9">
        <f>IF('General Project Info'!$L$22="$/t/year", MIN('General Project Info'!$K$20+'General Project Info'!$K$22*EE$13, 'General Project Info'!$K$24), 0)</f>
        <v>170</v>
      </c>
      <c r="EF9">
        <f>IF('General Project Info'!$L$22="$/t/year", MIN('General Project Info'!$K$20+'General Project Info'!$K$22*EF$13, 'General Project Info'!$K$24), 0)</f>
        <v>170</v>
      </c>
      <c r="EG9">
        <f>IF('General Project Info'!$L$22="$/t/year", MIN('General Project Info'!$K$20+'General Project Info'!$K$22*EG$13, 'General Project Info'!$K$24), 0)</f>
        <v>170</v>
      </c>
      <c r="EH9">
        <f>IF('General Project Info'!$L$22="$/t/year", MIN('General Project Info'!$K$20+'General Project Info'!$K$22*EH$13, 'General Project Info'!$K$24), 0)</f>
        <v>170</v>
      </c>
      <c r="EI9">
        <f>IF('General Project Info'!$L$22="$/t/year", MIN('General Project Info'!$K$20+'General Project Info'!$K$22*EI$13, 'General Project Info'!$K$24), 0)</f>
        <v>170</v>
      </c>
      <c r="EJ9">
        <f>IF('General Project Info'!$L$22="$/t/year", MIN('General Project Info'!$K$20+'General Project Info'!$K$22*EJ$13, 'General Project Info'!$K$24), 0)</f>
        <v>170</v>
      </c>
      <c r="EK9">
        <f>IF('General Project Info'!$L$22="$/t/year", MIN('General Project Info'!$K$20+'General Project Info'!$K$22*EK$13, 'General Project Info'!$K$24), 0)</f>
        <v>170</v>
      </c>
      <c r="EL9">
        <f>IF('General Project Info'!$L$22="$/t/year", MIN('General Project Info'!$K$20+'General Project Info'!$K$22*EL$13, 'General Project Info'!$K$24), 0)</f>
        <v>170</v>
      </c>
      <c r="EM9">
        <f>IF('General Project Info'!$L$22="$/t/year", MIN('General Project Info'!$K$20+'General Project Info'!$K$22*EM$13, 'General Project Info'!$K$24), 0)</f>
        <v>170</v>
      </c>
      <c r="EP9" s="26" t="s">
        <v>57</v>
      </c>
      <c r="EQ9">
        <f>IF('General Project Info'!$L$22="$/t/year", MIN('General Project Info'!$K$20+'General Project Info'!$K$22*EQ$13, 'General Project Info'!$K$24), 0)</f>
        <v>65</v>
      </c>
      <c r="ER9">
        <f>IF('General Project Info'!$L$22="$/t/year", MIN('General Project Info'!$K$20+'General Project Info'!$K$22*ER$13, 'General Project Info'!$K$24), 0)</f>
        <v>80</v>
      </c>
      <c r="ES9">
        <f>IF('General Project Info'!$L$22="$/t/year", MIN('General Project Info'!$K$20+'General Project Info'!$K$22*ES$13, 'General Project Info'!$K$24), 0)</f>
        <v>95</v>
      </c>
      <c r="ET9">
        <f>IF('General Project Info'!$L$22="$/t/year", MIN('General Project Info'!$K$20+'General Project Info'!$K$22*ET$13, 'General Project Info'!$K$24), 0)</f>
        <v>110</v>
      </c>
      <c r="EU9">
        <f>IF('General Project Info'!$L$22="$/t/year", MIN('General Project Info'!$K$20+'General Project Info'!$K$22*EU$13, 'General Project Info'!$K$24), 0)</f>
        <v>125</v>
      </c>
      <c r="EV9">
        <f>IF('General Project Info'!$L$22="$/t/year", MIN('General Project Info'!$K$20+'General Project Info'!$K$22*EV$13, 'General Project Info'!$K$24), 0)</f>
        <v>140</v>
      </c>
      <c r="EW9">
        <f>IF('General Project Info'!$L$22="$/t/year", MIN('General Project Info'!$K$20+'General Project Info'!$K$22*EW$13, 'General Project Info'!$K$24), 0)</f>
        <v>155</v>
      </c>
      <c r="EX9">
        <f>IF('General Project Info'!$L$22="$/t/year", MIN('General Project Info'!$K$20+'General Project Info'!$K$22*EX$13, 'General Project Info'!$K$24), 0)</f>
        <v>170</v>
      </c>
      <c r="EY9">
        <f>IF('General Project Info'!$L$22="$/t/year", MIN('General Project Info'!$K$20+'General Project Info'!$K$22*EY$13, 'General Project Info'!$K$24), 0)</f>
        <v>170</v>
      </c>
      <c r="EZ9">
        <f>IF('General Project Info'!$L$22="$/t/year", MIN('General Project Info'!$K$20+'General Project Info'!$K$22*EZ$13, 'General Project Info'!$K$24), 0)</f>
        <v>170</v>
      </c>
      <c r="FA9">
        <f>IF('General Project Info'!$L$22="$/t/year", MIN('General Project Info'!$K$20+'General Project Info'!$K$22*FA$13, 'General Project Info'!$K$24), 0)</f>
        <v>170</v>
      </c>
      <c r="FB9">
        <f>IF('General Project Info'!$L$22="$/t/year", MIN('General Project Info'!$K$20+'General Project Info'!$K$22*FB$13, 'General Project Info'!$K$24), 0)</f>
        <v>170</v>
      </c>
      <c r="FC9">
        <f>IF('General Project Info'!$L$22="$/t/year", MIN('General Project Info'!$K$20+'General Project Info'!$K$22*FC$13, 'General Project Info'!$K$24), 0)</f>
        <v>170</v>
      </c>
      <c r="FD9">
        <f>IF('General Project Info'!$L$22="$/t/year", MIN('General Project Info'!$K$20+'General Project Info'!$K$22*FD$13, 'General Project Info'!$K$24), 0)</f>
        <v>170</v>
      </c>
      <c r="FE9">
        <f>IF('General Project Info'!$L$22="$/t/year", MIN('General Project Info'!$K$20+'General Project Info'!$K$22*FE$13, 'General Project Info'!$K$24), 0)</f>
        <v>170</v>
      </c>
      <c r="FF9">
        <f>IF('General Project Info'!$L$22="$/t/year", MIN('General Project Info'!$K$20+'General Project Info'!$K$22*FF$13, 'General Project Info'!$K$24), 0)</f>
        <v>170</v>
      </c>
      <c r="FG9">
        <f>IF('General Project Info'!$L$22="$/t/year", MIN('General Project Info'!$K$20+'General Project Info'!$K$22*FG$13, 'General Project Info'!$K$24), 0)</f>
        <v>170</v>
      </c>
      <c r="FH9">
        <f>IF('General Project Info'!$L$22="$/t/year", MIN('General Project Info'!$K$20+'General Project Info'!$K$22*FH$13, 'General Project Info'!$K$24), 0)</f>
        <v>170</v>
      </c>
      <c r="FI9">
        <f>IF('General Project Info'!$L$22="$/t/year", MIN('General Project Info'!$K$20+'General Project Info'!$K$22*FI$13, 'General Project Info'!$K$24), 0)</f>
        <v>170</v>
      </c>
      <c r="FJ9">
        <f>IF('General Project Info'!$L$22="$/t/year", MIN('General Project Info'!$K$20+'General Project Info'!$K$22*FJ$13, 'General Project Info'!$K$24), 0)</f>
        <v>170</v>
      </c>
      <c r="FK9">
        <f>IF('General Project Info'!$L$22="$/t/year", MIN('General Project Info'!$K$20+'General Project Info'!$K$22*FK$13, 'General Project Info'!$K$24), 0)</f>
        <v>170</v>
      </c>
      <c r="FL9">
        <f>IF('General Project Info'!$L$22="$/t/year", MIN('General Project Info'!$K$20+'General Project Info'!$K$22*FL$13, 'General Project Info'!$K$24), 0)</f>
        <v>170</v>
      </c>
      <c r="FM9">
        <f>IF('General Project Info'!$L$22="$/t/year", MIN('General Project Info'!$K$20+'General Project Info'!$K$22*FM$13, 'General Project Info'!$K$24), 0)</f>
        <v>170</v>
      </c>
      <c r="FN9">
        <f>IF('General Project Info'!$L$22="$/t/year", MIN('General Project Info'!$K$20+'General Project Info'!$K$22*FN$13, 'General Project Info'!$K$24), 0)</f>
        <v>170</v>
      </c>
      <c r="FO9">
        <f>IF('General Project Info'!$L$22="$/t/year", MIN('General Project Info'!$K$20+'General Project Info'!$K$22*FO$13, 'General Project Info'!$K$24), 0)</f>
        <v>170</v>
      </c>
      <c r="FP9">
        <f>IF('General Project Info'!$L$22="$/t/year", MIN('General Project Info'!$K$20+'General Project Info'!$K$22*FP$13, 'General Project Info'!$K$24), 0)</f>
        <v>170</v>
      </c>
      <c r="FQ9">
        <f>IF('General Project Info'!$L$22="$/t/year", MIN('General Project Info'!$K$20+'General Project Info'!$K$22*FQ$13, 'General Project Info'!$K$24), 0)</f>
        <v>170</v>
      </c>
      <c r="FR9">
        <f>IF('General Project Info'!$L$22="$/t/year", MIN('General Project Info'!$K$20+'General Project Info'!$K$22*FR$13, 'General Project Info'!$K$24), 0)</f>
        <v>170</v>
      </c>
      <c r="FS9">
        <f>IF('General Project Info'!$L$22="$/t/year", MIN('General Project Info'!$K$20+'General Project Info'!$K$22*FS$13, 'General Project Info'!$K$24), 0)</f>
        <v>170</v>
      </c>
      <c r="FT9">
        <f>IF('General Project Info'!$L$22="$/t/year", MIN('General Project Info'!$K$20+'General Project Info'!$K$22*FT$13, 'General Project Info'!$K$24), 0)</f>
        <v>170</v>
      </c>
      <c r="FU9">
        <f>IF('General Project Info'!$L$22="$/t/year", MIN('General Project Info'!$K$20+'General Project Info'!$K$22*FU$13, 'General Project Info'!$K$24), 0)</f>
        <v>170</v>
      </c>
      <c r="FV9">
        <f>IF('General Project Info'!$L$22="$/t/year", MIN('General Project Info'!$K$20+'General Project Info'!$K$22*FV$13, 'General Project Info'!$K$24), 0)</f>
        <v>170</v>
      </c>
      <c r="FW9">
        <f>IF('General Project Info'!$L$22="$/t/year", MIN('General Project Info'!$K$20+'General Project Info'!$K$22*FW$13, 'General Project Info'!$K$24), 0)</f>
        <v>170</v>
      </c>
      <c r="FX9">
        <f>IF('General Project Info'!$L$22="$/t/year", MIN('General Project Info'!$K$20+'General Project Info'!$K$22*FX$13, 'General Project Info'!$K$24), 0)</f>
        <v>170</v>
      </c>
      <c r="FY9">
        <f>IF('General Project Info'!$L$22="$/t/year", MIN('General Project Info'!$K$20+'General Project Info'!$K$22*FY$13, 'General Project Info'!$K$24), 0)</f>
        <v>170</v>
      </c>
      <c r="FZ9">
        <f>IF('General Project Info'!$L$22="$/t/year", MIN('General Project Info'!$K$20+'General Project Info'!$K$22*FZ$13, 'General Project Info'!$K$24), 0)</f>
        <v>170</v>
      </c>
      <c r="GA9">
        <f>IF('General Project Info'!$L$22="$/t/year", MIN('General Project Info'!$K$20+'General Project Info'!$K$22*GA$13, 'General Project Info'!$K$24), 0)</f>
        <v>170</v>
      </c>
      <c r="GB9">
        <f>IF('General Project Info'!$L$22="$/t/year", MIN('General Project Info'!$K$20+'General Project Info'!$K$22*GB$13, 'General Project Info'!$K$24), 0)</f>
        <v>170</v>
      </c>
      <c r="GC9">
        <f>IF('General Project Info'!$L$22="$/t/year", MIN('General Project Info'!$K$20+'General Project Info'!$K$22*GC$13, 'General Project Info'!$K$24), 0)</f>
        <v>170</v>
      </c>
      <c r="GD9">
        <f>IF('General Project Info'!$L$22="$/t/year", MIN('General Project Info'!$K$20+'General Project Info'!$K$22*GD$13, 'General Project Info'!$K$24), 0)</f>
        <v>170</v>
      </c>
      <c r="GE9">
        <f>IF('General Project Info'!$L$22="$/t/year", MIN('General Project Info'!$K$20+'General Project Info'!$K$22*GE$13, 'General Project Info'!$K$24), 0)</f>
        <v>170</v>
      </c>
      <c r="GF9">
        <f>IF('General Project Info'!$L$22="$/t/year", MIN('General Project Info'!$K$20+'General Project Info'!$K$22*GF$13, 'General Project Info'!$K$24), 0)</f>
        <v>170</v>
      </c>
      <c r="GG9">
        <f>IF('General Project Info'!$L$22="$/t/year", MIN('General Project Info'!$K$20+'General Project Info'!$K$22*GG$13, 'General Project Info'!$K$24), 0)</f>
        <v>170</v>
      </c>
      <c r="GH9">
        <f>IF('General Project Info'!$L$22="$/t/year", MIN('General Project Info'!$K$20+'General Project Info'!$K$22*GH$13, 'General Project Info'!$K$24), 0)</f>
        <v>170</v>
      </c>
      <c r="GI9">
        <f>IF('General Project Info'!$L$22="$/t/year", MIN('General Project Info'!$K$20+'General Project Info'!$K$22*GI$13, 'General Project Info'!$K$24), 0)</f>
        <v>170</v>
      </c>
      <c r="GJ9">
        <f>IF('General Project Info'!$L$22="$/t/year", MIN('General Project Info'!$K$20+'General Project Info'!$K$22*GJ$13, 'General Project Info'!$K$24), 0)</f>
        <v>170</v>
      </c>
      <c r="GK9">
        <f>IF('General Project Info'!$L$22="$/t/year", MIN('General Project Info'!$K$20+'General Project Info'!$K$22*GK$13, 'General Project Info'!$K$24), 0)</f>
        <v>170</v>
      </c>
      <c r="GL9">
        <f>IF('General Project Info'!$L$22="$/t/year", MIN('General Project Info'!$K$20+'General Project Info'!$K$22*GL$13, 'General Project Info'!$K$24), 0)</f>
        <v>170</v>
      </c>
      <c r="GM9">
        <f>IF('General Project Info'!$L$22="$/t/year", MIN('General Project Info'!$K$20+'General Project Info'!$K$22*GM$13, 'General Project Info'!$K$24), 0)</f>
        <v>170</v>
      </c>
      <c r="GN9">
        <f>IF('General Project Info'!$L$22="$/t/year", MIN('General Project Info'!$K$20+'General Project Info'!$K$22*GN$13, 'General Project Info'!$K$24), 0)</f>
        <v>170</v>
      </c>
      <c r="GO9">
        <f>IF('General Project Info'!$L$22="$/t/year", MIN('General Project Info'!$K$20+'General Project Info'!$K$22*GO$13, 'General Project Info'!$K$24), 0)</f>
        <v>170</v>
      </c>
      <c r="GP9">
        <f>IF('General Project Info'!$L$22="$/t/year", MIN('General Project Info'!$K$20+'General Project Info'!$K$22*GP$13, 'General Project Info'!$K$24), 0)</f>
        <v>170</v>
      </c>
      <c r="GQ9">
        <f>IF('General Project Info'!$L$22="$/t/year", MIN('General Project Info'!$K$20+'General Project Info'!$K$22*GQ$13, 'General Project Info'!$K$24), 0)</f>
        <v>170</v>
      </c>
      <c r="GR9">
        <f>IF('General Project Info'!$L$22="$/t/year", MIN('General Project Info'!$K$20+'General Project Info'!$K$22*GR$13, 'General Project Info'!$K$24), 0)</f>
        <v>170</v>
      </c>
      <c r="GS9">
        <f>IF('General Project Info'!$L$22="$/t/year", MIN('General Project Info'!$K$20+'General Project Info'!$K$22*GS$13, 'General Project Info'!$K$24), 0)</f>
        <v>170</v>
      </c>
      <c r="GT9">
        <f>IF('General Project Info'!$L$22="$/t/year", MIN('General Project Info'!$K$20+'General Project Info'!$K$22*GT$13, 'General Project Info'!$K$24), 0)</f>
        <v>170</v>
      </c>
      <c r="GU9">
        <f>IF('General Project Info'!$L$22="$/t/year", MIN('General Project Info'!$K$20+'General Project Info'!$K$22*GU$13, 'General Project Info'!$K$24), 0)</f>
        <v>170</v>
      </c>
      <c r="GV9">
        <f>IF('General Project Info'!$L$22="$/t/year", MIN('General Project Info'!$K$20+'General Project Info'!$K$22*GV$13, 'General Project Info'!$K$24), 0)</f>
        <v>170</v>
      </c>
      <c r="GW9">
        <f>IF('General Project Info'!$L$22="$/t/year", MIN('General Project Info'!$K$20+'General Project Info'!$K$22*GW$13, 'General Project Info'!$K$24), 0)</f>
        <v>170</v>
      </c>
      <c r="GX9">
        <f>IF('General Project Info'!$L$22="$/t/year", MIN('General Project Info'!$K$20+'General Project Info'!$K$22*GX$13, 'General Project Info'!$K$24), 0)</f>
        <v>170</v>
      </c>
      <c r="GY9">
        <f>IF('General Project Info'!$L$22="$/t/year", MIN('General Project Info'!$K$20+'General Project Info'!$K$22*GY$13, 'General Project Info'!$K$24), 0)</f>
        <v>170</v>
      </c>
      <c r="GZ9">
        <f>IF('General Project Info'!$L$22="$/t/year", MIN('General Project Info'!$K$20+'General Project Info'!$K$22*GZ$13, 'General Project Info'!$K$24), 0)</f>
        <v>170</v>
      </c>
      <c r="HA9">
        <f>IF('General Project Info'!$L$22="$/t/year", MIN('General Project Info'!$K$20+'General Project Info'!$K$22*HA$13, 'General Project Info'!$K$24), 0)</f>
        <v>170</v>
      </c>
      <c r="HB9">
        <f>IF('General Project Info'!$L$22="$/t/year", MIN('General Project Info'!$K$20+'General Project Info'!$K$22*HB$13, 'General Project Info'!$K$24), 0)</f>
        <v>170</v>
      </c>
      <c r="HC9">
        <f>IF('General Project Info'!$L$22="$/t/year", MIN('General Project Info'!$K$20+'General Project Info'!$K$22*HC$13, 'General Project Info'!$K$24), 0)</f>
        <v>170</v>
      </c>
      <c r="HD9">
        <f>IF('General Project Info'!$L$22="$/t/year", MIN('General Project Info'!$K$20+'General Project Info'!$K$22*HD$13, 'General Project Info'!$K$24), 0)</f>
        <v>170</v>
      </c>
      <c r="HE9">
        <f>IF('General Project Info'!$L$22="$/t/year", MIN('General Project Info'!$K$20+'General Project Info'!$K$22*HE$13, 'General Project Info'!$K$24), 0)</f>
        <v>170</v>
      </c>
      <c r="HF9">
        <f>IF('General Project Info'!$L$22="$/t/year", MIN('General Project Info'!$K$20+'General Project Info'!$K$22*HF$13, 'General Project Info'!$K$24), 0)</f>
        <v>170</v>
      </c>
      <c r="HG9">
        <f>IF('General Project Info'!$L$22="$/t/year", MIN('General Project Info'!$K$20+'General Project Info'!$K$22*HG$13, 'General Project Info'!$K$24), 0)</f>
        <v>170</v>
      </c>
      <c r="HH9">
        <f>IF('General Project Info'!$L$22="$/t/year", MIN('General Project Info'!$K$20+'General Project Info'!$K$22*HH$13, 'General Project Info'!$K$24), 0)</f>
        <v>170</v>
      </c>
      <c r="HI9">
        <f>IF('General Project Info'!$L$22="$/t/year", MIN('General Project Info'!$K$20+'General Project Info'!$K$22*HI$13, 'General Project Info'!$K$24), 0)</f>
        <v>170</v>
      </c>
      <c r="HJ9">
        <f>IF('General Project Info'!$L$22="$/t/year", MIN('General Project Info'!$K$20+'General Project Info'!$K$22*HJ$13, 'General Project Info'!$K$24), 0)</f>
        <v>170</v>
      </c>
      <c r="HK9">
        <f>IF('General Project Info'!$L$22="$/t/year", MIN('General Project Info'!$K$20+'General Project Info'!$K$22*HK$13, 'General Project Info'!$K$24), 0)</f>
        <v>170</v>
      </c>
      <c r="HL9">
        <f>IF('General Project Info'!$L$22="$/t/year", MIN('General Project Info'!$K$20+'General Project Info'!$K$22*HL$13, 'General Project Info'!$K$24), 0)</f>
        <v>170</v>
      </c>
      <c r="HM9">
        <f>IF('General Project Info'!$L$22="$/t/year", MIN('General Project Info'!$K$20+'General Project Info'!$K$22*HM$13, 'General Project Info'!$K$24), 0)</f>
        <v>170</v>
      </c>
      <c r="HN9">
        <f>IF('General Project Info'!$L$22="$/t/year", MIN('General Project Info'!$K$20+'General Project Info'!$K$22*HN$13, 'General Project Info'!$K$24), 0)</f>
        <v>170</v>
      </c>
      <c r="HO9">
        <f>IF('General Project Info'!$L$22="$/t/year", MIN('General Project Info'!$K$20+'General Project Info'!$K$22*HO$13, 'General Project Info'!$K$24), 0)</f>
        <v>170</v>
      </c>
      <c r="HP9">
        <f>IF('General Project Info'!$L$22="$/t/year", MIN('General Project Info'!$K$20+'General Project Info'!$K$22*HP$13, 'General Project Info'!$K$24), 0)</f>
        <v>170</v>
      </c>
      <c r="HQ9">
        <f>IF('General Project Info'!$L$22="$/t/year", MIN('General Project Info'!$K$20+'General Project Info'!$K$22*HQ$13, 'General Project Info'!$K$24), 0)</f>
        <v>170</v>
      </c>
      <c r="HR9">
        <f>IF('General Project Info'!$L$22="$/t/year", MIN('General Project Info'!$K$20+'General Project Info'!$K$22*HR$13, 'General Project Info'!$K$24), 0)</f>
        <v>170</v>
      </c>
      <c r="HS9">
        <f>IF('General Project Info'!$L$22="$/t/year", MIN('General Project Info'!$K$20+'General Project Info'!$K$22*HS$13, 'General Project Info'!$K$24), 0)</f>
        <v>170</v>
      </c>
      <c r="HT9">
        <f>IF('General Project Info'!$L$22="$/t/year", MIN('General Project Info'!$K$20+'General Project Info'!$K$22*HT$13, 'General Project Info'!$K$24), 0)</f>
        <v>170</v>
      </c>
      <c r="HU9">
        <f>IF('General Project Info'!$L$22="$/t/year", MIN('General Project Info'!$K$20+'General Project Info'!$K$22*HU$13, 'General Project Info'!$K$24), 0)</f>
        <v>170</v>
      </c>
      <c r="HV9">
        <f>IF('General Project Info'!$L$22="$/t/year", MIN('General Project Info'!$K$20+'General Project Info'!$K$22*HV$13, 'General Project Info'!$K$24), 0)</f>
        <v>170</v>
      </c>
      <c r="HW9">
        <f>IF('General Project Info'!$L$22="$/t/year", MIN('General Project Info'!$K$20+'General Project Info'!$K$22*HW$13, 'General Project Info'!$K$24), 0)</f>
        <v>170</v>
      </c>
      <c r="HX9">
        <f>IF('General Project Info'!$L$22="$/t/year", MIN('General Project Info'!$K$20+'General Project Info'!$K$22*HX$13, 'General Project Info'!$K$24), 0)</f>
        <v>170</v>
      </c>
      <c r="HY9">
        <f>IF('General Project Info'!$L$22="$/t/year", MIN('General Project Info'!$K$20+'General Project Info'!$K$22*HY$13, 'General Project Info'!$K$24), 0)</f>
        <v>170</v>
      </c>
      <c r="HZ9">
        <f>IF('General Project Info'!$L$22="$/t/year", MIN('General Project Info'!$K$20+'General Project Info'!$K$22*HZ$13, 'General Project Info'!$K$24), 0)</f>
        <v>170</v>
      </c>
      <c r="IA9">
        <f>IF('General Project Info'!$L$22="$/t/year", MIN('General Project Info'!$K$20+'General Project Info'!$K$22*IA$13, 'General Project Info'!$K$24), 0)</f>
        <v>170</v>
      </c>
      <c r="IB9">
        <f>IF('General Project Info'!$L$22="$/t/year", MIN('General Project Info'!$K$20+'General Project Info'!$K$22*IB$13, 'General Project Info'!$K$24), 0)</f>
        <v>170</v>
      </c>
      <c r="IC9">
        <f>IF('General Project Info'!$L$22="$/t/year", MIN('General Project Info'!$K$20+'General Project Info'!$K$22*IC$13, 'General Project Info'!$K$24), 0)</f>
        <v>170</v>
      </c>
      <c r="ID9">
        <f>IF('General Project Info'!$L$22="$/t/year", MIN('General Project Info'!$K$20+'General Project Info'!$K$22*ID$13, 'General Project Info'!$K$24), 0)</f>
        <v>170</v>
      </c>
      <c r="IE9">
        <f>IF('General Project Info'!$L$22="$/t/year", MIN('General Project Info'!$K$20+'General Project Info'!$K$22*IE$13, 'General Project Info'!$K$24), 0)</f>
        <v>170</v>
      </c>
      <c r="IF9">
        <f>IF('General Project Info'!$L$22="$/t/year", MIN('General Project Info'!$K$20+'General Project Info'!$K$22*IF$13, 'General Project Info'!$K$24), 0)</f>
        <v>170</v>
      </c>
      <c r="IG9">
        <f>IF('General Project Info'!$L$22="$/t/year", MIN('General Project Info'!$K$20+'General Project Info'!$K$22*IG$13, 'General Project Info'!$K$24), 0)</f>
        <v>170</v>
      </c>
      <c r="IH9">
        <f>IF('General Project Info'!$L$22="$/t/year", MIN('General Project Info'!$K$20+'General Project Info'!$K$22*IH$13, 'General Project Info'!$K$24), 0)</f>
        <v>170</v>
      </c>
      <c r="II9">
        <f>IF('General Project Info'!$L$22="$/t/year", MIN('General Project Info'!$K$20+'General Project Info'!$K$22*II$13, 'General Project Info'!$K$24), 0)</f>
        <v>170</v>
      </c>
      <c r="IJ9">
        <f>IF('General Project Info'!$L$22="$/t/year", MIN('General Project Info'!$K$20+'General Project Info'!$K$22*IJ$13, 'General Project Info'!$K$24), 0)</f>
        <v>170</v>
      </c>
      <c r="IK9">
        <f>IF('General Project Info'!$L$22="$/t/year", MIN('General Project Info'!$K$20+'General Project Info'!$K$22*IK$13, 'General Project Info'!$K$24), 0)</f>
        <v>170</v>
      </c>
      <c r="IL9">
        <f>IF('General Project Info'!$L$22="$/t/year", MIN('General Project Info'!$K$20+'General Project Info'!$K$22*IL$13, 'General Project Info'!$K$24), 0)</f>
        <v>170</v>
      </c>
      <c r="IM9">
        <f>IF('General Project Info'!$L$22="$/t/year", MIN('General Project Info'!$K$20+'General Project Info'!$K$22*IM$13, 'General Project Info'!$K$24), 0)</f>
        <v>170</v>
      </c>
      <c r="MJ9" s="8"/>
      <c r="MK9" s="8"/>
      <c r="ML9" s="8"/>
      <c r="MM9" s="8"/>
    </row>
    <row r="10" spans="1:351" ht="18.399999999999999">
      <c r="A10" s="29"/>
      <c r="B10" s="16"/>
      <c r="C10" s="33" t="s">
        <v>19</v>
      </c>
      <c r="D10" s="32"/>
      <c r="E10" s="32"/>
      <c r="F10" s="32"/>
      <c r="G10" s="32"/>
      <c r="H10" s="32"/>
      <c r="I10" s="32"/>
      <c r="J10" s="32"/>
      <c r="K10" s="32"/>
      <c r="L10" s="32"/>
      <c r="M10" s="32"/>
      <c r="N10" s="32"/>
      <c r="O10" s="32"/>
      <c r="P10" s="32"/>
      <c r="Q10" s="16"/>
      <c r="R10" s="16"/>
      <c r="S10" s="29"/>
      <c r="V10" t="s">
        <v>129</v>
      </c>
      <c r="W10">
        <f>'General Project Info'!$N$16</f>
        <v>0</v>
      </c>
      <c r="X10" t="s">
        <v>130</v>
      </c>
      <c r="Y10">
        <f>'General Project Info'!$F$20</f>
        <v>20</v>
      </c>
      <c r="AA10" t="s">
        <v>131</v>
      </c>
      <c r="AB10">
        <f>1+'General Project Info'!$K$22/100</f>
        <v>1.1499999999999999</v>
      </c>
      <c r="AP10" t="s">
        <v>55</v>
      </c>
      <c r="AQ10" s="8">
        <f>IF('General Project Info'!$L$22="%", MIN('General Project Info'!$K$20*'Scenarios &amp; Measures'!$AB$10^'Scenarios &amp; Measures'!AQ$13, 'General Project Info'!$K$24), 0)</f>
        <v>0</v>
      </c>
      <c r="AR10" s="8">
        <f>IF('General Project Info'!$L$22="%", MIN('General Project Info'!$K$20*'Scenarios &amp; Measures'!$AB$10^'Scenarios &amp; Measures'!AR$13, 'General Project Info'!$K$24), 0)</f>
        <v>0</v>
      </c>
      <c r="AS10" s="8">
        <f>IF('General Project Info'!$L$22="%", MIN('General Project Info'!$K$20*'Scenarios &amp; Measures'!$AB$10^'Scenarios &amp; Measures'!AS$13, 'General Project Info'!$K$24), 0)</f>
        <v>0</v>
      </c>
      <c r="AT10" s="8">
        <f>IF('General Project Info'!$L$22="%", MIN('General Project Info'!$K$20*'Scenarios &amp; Measures'!$AB$10^'Scenarios &amp; Measures'!AT$13, 'General Project Info'!$K$24), 0)</f>
        <v>0</v>
      </c>
      <c r="AU10" s="8">
        <f>IF('General Project Info'!$L$22="%", MIN('General Project Info'!$K$20*'Scenarios &amp; Measures'!$AB$10^'Scenarios &amp; Measures'!AU$13, 'General Project Info'!$K$24), 0)</f>
        <v>0</v>
      </c>
      <c r="AV10" s="8">
        <f>IF('General Project Info'!$L$22="%", MIN('General Project Info'!$K$20*'Scenarios &amp; Measures'!$AB$10^'Scenarios &amp; Measures'!AV$13, 'General Project Info'!$K$24), 0)</f>
        <v>0</v>
      </c>
      <c r="AW10" s="8">
        <f>IF('General Project Info'!$L$22="%", MIN('General Project Info'!$K$20*'Scenarios &amp; Measures'!$AB$10^'Scenarios &amp; Measures'!AW$13, 'General Project Info'!$K$24), 0)</f>
        <v>0</v>
      </c>
      <c r="AX10" s="8">
        <f>IF('General Project Info'!$L$22="%", MIN('General Project Info'!$K$20*'Scenarios &amp; Measures'!$AB$10^'Scenarios &amp; Measures'!AX$13, 'General Project Info'!$K$24), 0)</f>
        <v>0</v>
      </c>
      <c r="AY10" s="8">
        <f>IF('General Project Info'!$L$22="%", MIN('General Project Info'!$K$20*'Scenarios &amp; Measures'!$AB$10^'Scenarios &amp; Measures'!AY$13, 'General Project Info'!$K$24), 0)</f>
        <v>0</v>
      </c>
      <c r="AZ10" s="8">
        <f>IF('General Project Info'!$L$22="%", MIN('General Project Info'!$K$20*'Scenarios &amp; Measures'!$AB$10^'Scenarios &amp; Measures'!AZ$13, 'General Project Info'!$K$24), 0)</f>
        <v>0</v>
      </c>
      <c r="BA10" s="8">
        <f>IF('General Project Info'!$L$22="%", MIN('General Project Info'!$K$20*'Scenarios &amp; Measures'!$AB$10^'Scenarios &amp; Measures'!BA$13, 'General Project Info'!$K$24), 0)</f>
        <v>0</v>
      </c>
      <c r="BB10" s="8">
        <f>IF('General Project Info'!$L$22="%", MIN('General Project Info'!$K$20*'Scenarios &amp; Measures'!$AB$10^'Scenarios &amp; Measures'!BB$13, 'General Project Info'!$K$24), 0)</f>
        <v>0</v>
      </c>
      <c r="BC10" s="8">
        <f>IF('General Project Info'!$L$22="%", MIN('General Project Info'!$K$20*'Scenarios &amp; Measures'!$AB$10^'Scenarios &amp; Measures'!BC$13, 'General Project Info'!$K$24), 0)</f>
        <v>0</v>
      </c>
      <c r="BD10" s="8">
        <f>IF('General Project Info'!$L$22="%", MIN('General Project Info'!$K$20*'Scenarios &amp; Measures'!$AB$10^'Scenarios &amp; Measures'!BD$13, 'General Project Info'!$K$24), 0)</f>
        <v>0</v>
      </c>
      <c r="BE10" s="8">
        <f>IF('General Project Info'!$L$22="%", MIN('General Project Info'!$K$20*'Scenarios &amp; Measures'!$AB$10^'Scenarios &amp; Measures'!BE$13, 'General Project Info'!$K$24), 0)</f>
        <v>0</v>
      </c>
      <c r="BF10" s="8">
        <f>IF('General Project Info'!$L$22="%", MIN('General Project Info'!$K$20*'Scenarios &amp; Measures'!$AB$10^'Scenarios &amp; Measures'!BF$13, 'General Project Info'!$K$24), 0)</f>
        <v>0</v>
      </c>
      <c r="BG10" s="8">
        <f>IF('General Project Info'!$L$22="%", MIN('General Project Info'!$K$20*'Scenarios &amp; Measures'!$AB$10^'Scenarios &amp; Measures'!BG$13, 'General Project Info'!$K$24), 0)</f>
        <v>0</v>
      </c>
      <c r="BH10" s="8">
        <f>IF('General Project Info'!$L$22="%", MIN('General Project Info'!$K$20*'Scenarios &amp; Measures'!$AB$10^'Scenarios &amp; Measures'!BH$13, 'General Project Info'!$K$24), 0)</f>
        <v>0</v>
      </c>
      <c r="BI10" s="8">
        <f>IF('General Project Info'!$L$22="%", MIN('General Project Info'!$K$20*'Scenarios &amp; Measures'!$AB$10^'Scenarios &amp; Measures'!BI$13, 'General Project Info'!$K$24), 0)</f>
        <v>0</v>
      </c>
      <c r="BJ10" s="8">
        <f>IF('General Project Info'!$L$22="%", MIN('General Project Info'!$K$20*'Scenarios &amp; Measures'!$AB$10^'Scenarios &amp; Measures'!BJ$13, 'General Project Info'!$K$24), 0)</f>
        <v>0</v>
      </c>
      <c r="BK10" s="8">
        <f>IF('General Project Info'!$L$22="%", MIN('General Project Info'!$K$20*'Scenarios &amp; Measures'!$AB$10^'Scenarios &amp; Measures'!BK$13, 'General Project Info'!$K$24), 0)</f>
        <v>0</v>
      </c>
      <c r="BL10" s="8">
        <f>IF('General Project Info'!$L$22="%", MIN('General Project Info'!$K$20*'Scenarios &amp; Measures'!$AB$10^'Scenarios &amp; Measures'!BL$13, 'General Project Info'!$K$24), 0)</f>
        <v>0</v>
      </c>
      <c r="BM10" s="8">
        <f>IF('General Project Info'!$L$22="%", MIN('General Project Info'!$K$20*'Scenarios &amp; Measures'!$AB$10^'Scenarios &amp; Measures'!BM$13, 'General Project Info'!$K$24), 0)</f>
        <v>0</v>
      </c>
      <c r="BN10" s="8">
        <f>IF('General Project Info'!$L$22="%", MIN('General Project Info'!$K$20*'Scenarios &amp; Measures'!$AB$10^'Scenarios &amp; Measures'!BN$13, 'General Project Info'!$K$24), 0)</f>
        <v>0</v>
      </c>
      <c r="BO10" s="8">
        <f>IF('General Project Info'!$L$22="%", MIN('General Project Info'!$K$20*'Scenarios &amp; Measures'!$AB$10^'Scenarios &amp; Measures'!BO$13, 'General Project Info'!$K$24), 0)</f>
        <v>0</v>
      </c>
      <c r="BP10" s="8">
        <f>IF('General Project Info'!$L$22="%", MIN('General Project Info'!$K$20*'Scenarios &amp; Measures'!$AB$10^'Scenarios &amp; Measures'!BP$13, 'General Project Info'!$K$24), 0)</f>
        <v>0</v>
      </c>
      <c r="BQ10" s="8">
        <f>IF('General Project Info'!$L$22="%", MIN('General Project Info'!$K$20*'Scenarios &amp; Measures'!$AB$10^'Scenarios &amp; Measures'!BQ$13, 'General Project Info'!$K$24), 0)</f>
        <v>0</v>
      </c>
      <c r="BR10" s="8">
        <f>IF('General Project Info'!$L$22="%", MIN('General Project Info'!$K$20*'Scenarios &amp; Measures'!$AB$10^'Scenarios &amp; Measures'!BR$13, 'General Project Info'!$K$24), 0)</f>
        <v>0</v>
      </c>
      <c r="BS10" s="8">
        <f>IF('General Project Info'!$L$22="%", MIN('General Project Info'!$K$20*'Scenarios &amp; Measures'!$AB$10^'Scenarios &amp; Measures'!BS$13, 'General Project Info'!$K$24), 0)</f>
        <v>0</v>
      </c>
      <c r="BT10" s="8">
        <f>IF('General Project Info'!$L$22="%", MIN('General Project Info'!$K$20*'Scenarios &amp; Measures'!$AB$10^'Scenarios &amp; Measures'!BT$13, 'General Project Info'!$K$24), 0)</f>
        <v>0</v>
      </c>
      <c r="BU10" s="8">
        <f>IF('General Project Info'!$L$22="%", MIN('General Project Info'!$K$20*'Scenarios &amp; Measures'!$AB$10^'Scenarios &amp; Measures'!BU$13, 'General Project Info'!$K$24), 0)</f>
        <v>0</v>
      </c>
      <c r="BV10" s="8">
        <f>IF('General Project Info'!$L$22="%", MIN('General Project Info'!$K$20*'Scenarios &amp; Measures'!$AB$10^'Scenarios &amp; Measures'!BV$13, 'General Project Info'!$K$24), 0)</f>
        <v>0</v>
      </c>
      <c r="BW10" s="8">
        <f>IF('General Project Info'!$L$22="%", MIN('General Project Info'!$K$20*'Scenarios &amp; Measures'!$AB$10^'Scenarios &amp; Measures'!BW$13, 'General Project Info'!$K$24), 0)</f>
        <v>0</v>
      </c>
      <c r="BX10" s="8">
        <f>IF('General Project Info'!$L$22="%", MIN('General Project Info'!$K$20*'Scenarios &amp; Measures'!$AB$10^'Scenarios &amp; Measures'!BX$13, 'General Project Info'!$K$24), 0)</f>
        <v>0</v>
      </c>
      <c r="BY10" s="8">
        <f>IF('General Project Info'!$L$22="%", MIN('General Project Info'!$K$20*'Scenarios &amp; Measures'!$AB$10^'Scenarios &amp; Measures'!BY$13, 'General Project Info'!$K$24), 0)</f>
        <v>0</v>
      </c>
      <c r="BZ10" s="8">
        <f>IF('General Project Info'!$L$22="%", MIN('General Project Info'!$K$20*'Scenarios &amp; Measures'!$AB$10^'Scenarios &amp; Measures'!BZ$13, 'General Project Info'!$K$24), 0)</f>
        <v>0</v>
      </c>
      <c r="CA10" s="8">
        <f>IF('General Project Info'!$L$22="%", MIN('General Project Info'!$K$20*'Scenarios &amp; Measures'!$AB$10^'Scenarios &amp; Measures'!CA$13, 'General Project Info'!$K$24), 0)</f>
        <v>0</v>
      </c>
      <c r="CB10" s="8">
        <f>IF('General Project Info'!$L$22="%", MIN('General Project Info'!$K$20*'Scenarios &amp; Measures'!$AB$10^'Scenarios &amp; Measures'!CB$13, 'General Project Info'!$K$24), 0)</f>
        <v>0</v>
      </c>
      <c r="CC10" s="8">
        <f>IF('General Project Info'!$L$22="%", MIN('General Project Info'!$K$20*'Scenarios &amp; Measures'!$AB$10^'Scenarios &amp; Measures'!CC$13, 'General Project Info'!$K$24), 0)</f>
        <v>0</v>
      </c>
      <c r="CD10" s="8">
        <f>IF('General Project Info'!$L$22="%", MIN('General Project Info'!$K$20*'Scenarios &amp; Measures'!$AB$10^'Scenarios &amp; Measures'!CD$13, 'General Project Info'!$K$24), 0)</f>
        <v>0</v>
      </c>
      <c r="CE10" s="8">
        <f>IF('General Project Info'!$L$22="%", MIN('General Project Info'!$K$20*'Scenarios &amp; Measures'!$AB$10^'Scenarios &amp; Measures'!CE$13, 'General Project Info'!$K$24), 0)</f>
        <v>0</v>
      </c>
      <c r="CF10" s="8">
        <f>IF('General Project Info'!$L$22="%", MIN('General Project Info'!$K$20*'Scenarios &amp; Measures'!$AB$10^'Scenarios &amp; Measures'!CF$13, 'General Project Info'!$K$24), 0)</f>
        <v>0</v>
      </c>
      <c r="CG10" s="8">
        <f>IF('General Project Info'!$L$22="%", MIN('General Project Info'!$K$20*'Scenarios &amp; Measures'!$AB$10^'Scenarios &amp; Measures'!CG$13, 'General Project Info'!$K$24), 0)</f>
        <v>0</v>
      </c>
      <c r="CH10" s="8">
        <f>IF('General Project Info'!$L$22="%", MIN('General Project Info'!$K$20*'Scenarios &amp; Measures'!$AB$10^'Scenarios &amp; Measures'!CH$13, 'General Project Info'!$K$24), 0)</f>
        <v>0</v>
      </c>
      <c r="CI10" s="8">
        <f>IF('General Project Info'!$L$22="%", MIN('General Project Info'!$K$20*'Scenarios &amp; Measures'!$AB$10^'Scenarios &amp; Measures'!CI$13, 'General Project Info'!$K$24), 0)</f>
        <v>0</v>
      </c>
      <c r="CJ10" s="8">
        <f>IF('General Project Info'!$L$22="%", MIN('General Project Info'!$K$20*'Scenarios &amp; Measures'!$AB$10^'Scenarios &amp; Measures'!CJ$13, 'General Project Info'!$K$24), 0)</f>
        <v>0</v>
      </c>
      <c r="CK10" s="8">
        <f>IF('General Project Info'!$L$22="%", MIN('General Project Info'!$K$20*'Scenarios &amp; Measures'!$AB$10^'Scenarios &amp; Measures'!CK$13, 'General Project Info'!$K$24), 0)</f>
        <v>0</v>
      </c>
      <c r="CL10" s="8">
        <f>IF('General Project Info'!$L$22="%", MIN('General Project Info'!$K$20*'Scenarios &amp; Measures'!$AB$10^'Scenarios &amp; Measures'!CL$13, 'General Project Info'!$K$24), 0)</f>
        <v>0</v>
      </c>
      <c r="CM10" s="8">
        <f>IF('General Project Info'!$L$22="%", MIN('General Project Info'!$K$20*'Scenarios &amp; Measures'!$AB$10^'Scenarios &amp; Measures'!CM$13, 'General Project Info'!$K$24), 0)</f>
        <v>0</v>
      </c>
      <c r="CN10" s="8">
        <f>IF('General Project Info'!$L$22="%", MIN('General Project Info'!$K$20*'Scenarios &amp; Measures'!$AB$10^'Scenarios &amp; Measures'!CN$13, 'General Project Info'!$K$24), 0)</f>
        <v>0</v>
      </c>
      <c r="CO10" s="8">
        <f>IF('General Project Info'!$L$22="%", MIN('General Project Info'!$K$20*'Scenarios &amp; Measures'!$AB$10^'Scenarios &amp; Measures'!CO$13, 'General Project Info'!$K$24), 0)</f>
        <v>0</v>
      </c>
      <c r="CP10" s="8">
        <f>IF('General Project Info'!$L$22="%", MIN('General Project Info'!$K$20*'Scenarios &amp; Measures'!$AB$10^'Scenarios &amp; Measures'!CP$13, 'General Project Info'!$K$24), 0)</f>
        <v>0</v>
      </c>
      <c r="CQ10" s="8">
        <f>IF('General Project Info'!$L$22="%", MIN('General Project Info'!$K$20*'Scenarios &amp; Measures'!$AB$10^'Scenarios &amp; Measures'!CQ$13, 'General Project Info'!$K$24), 0)</f>
        <v>0</v>
      </c>
      <c r="CR10" s="8">
        <f>IF('General Project Info'!$L$22="%", MIN('General Project Info'!$K$20*'Scenarios &amp; Measures'!$AB$10^'Scenarios &amp; Measures'!CR$13, 'General Project Info'!$K$24), 0)</f>
        <v>0</v>
      </c>
      <c r="CS10" s="8">
        <f>IF('General Project Info'!$L$22="%", MIN('General Project Info'!$K$20*'Scenarios &amp; Measures'!$AB$10^'Scenarios &amp; Measures'!CS$13, 'General Project Info'!$K$24), 0)</f>
        <v>0</v>
      </c>
      <c r="CT10" s="8">
        <f>IF('General Project Info'!$L$22="%", MIN('General Project Info'!$K$20*'Scenarios &amp; Measures'!$AB$10^'Scenarios &amp; Measures'!CT$13, 'General Project Info'!$K$24), 0)</f>
        <v>0</v>
      </c>
      <c r="CU10" s="8">
        <f>IF('General Project Info'!$L$22="%", MIN('General Project Info'!$K$20*'Scenarios &amp; Measures'!$AB$10^'Scenarios &amp; Measures'!CU$13, 'General Project Info'!$K$24), 0)</f>
        <v>0</v>
      </c>
      <c r="CV10" s="8">
        <f>IF('General Project Info'!$L$22="%", MIN('General Project Info'!$K$20*'Scenarios &amp; Measures'!$AB$10^'Scenarios &amp; Measures'!CV$13, 'General Project Info'!$K$24), 0)</f>
        <v>0</v>
      </c>
      <c r="CW10" s="8">
        <f>IF('General Project Info'!$L$22="%", MIN('General Project Info'!$K$20*'Scenarios &amp; Measures'!$AB$10^'Scenarios &amp; Measures'!CW$13, 'General Project Info'!$K$24), 0)</f>
        <v>0</v>
      </c>
      <c r="CX10" s="8">
        <f>IF('General Project Info'!$L$22="%", MIN('General Project Info'!$K$20*'Scenarios &amp; Measures'!$AB$10^'Scenarios &amp; Measures'!CX$13, 'General Project Info'!$K$24), 0)</f>
        <v>0</v>
      </c>
      <c r="CY10" s="8">
        <f>IF('General Project Info'!$L$22="%", MIN('General Project Info'!$K$20*'Scenarios &amp; Measures'!$AB$10^'Scenarios &amp; Measures'!CY$13, 'General Project Info'!$K$24), 0)</f>
        <v>0</v>
      </c>
      <c r="CZ10" s="8">
        <f>IF('General Project Info'!$L$22="%", MIN('General Project Info'!$K$20*'Scenarios &amp; Measures'!$AB$10^'Scenarios &amp; Measures'!CZ$13, 'General Project Info'!$K$24), 0)</f>
        <v>0</v>
      </c>
      <c r="DA10" s="8">
        <f>IF('General Project Info'!$L$22="%", MIN('General Project Info'!$K$20*'Scenarios &amp; Measures'!$AB$10^'Scenarios &amp; Measures'!DA$13, 'General Project Info'!$K$24), 0)</f>
        <v>0</v>
      </c>
      <c r="DB10" s="8">
        <f>IF('General Project Info'!$L$22="%", MIN('General Project Info'!$K$20*'Scenarios &amp; Measures'!$AB$10^'Scenarios &amp; Measures'!DB$13, 'General Project Info'!$K$24), 0)</f>
        <v>0</v>
      </c>
      <c r="DC10" s="8">
        <f>IF('General Project Info'!$L$22="%", MIN('General Project Info'!$K$20*'Scenarios &amp; Measures'!$AB$10^'Scenarios &amp; Measures'!DC$13, 'General Project Info'!$K$24), 0)</f>
        <v>0</v>
      </c>
      <c r="DD10" s="8">
        <f>IF('General Project Info'!$L$22="%", MIN('General Project Info'!$K$20*'Scenarios &amp; Measures'!$AB$10^'Scenarios &amp; Measures'!DD$13, 'General Project Info'!$K$24), 0)</f>
        <v>0</v>
      </c>
      <c r="DE10" s="8">
        <f>IF('General Project Info'!$L$22="%", MIN('General Project Info'!$K$20*'Scenarios &amp; Measures'!$AB$10^'Scenarios &amp; Measures'!DE$13, 'General Project Info'!$K$24), 0)</f>
        <v>0</v>
      </c>
      <c r="DF10" s="8">
        <f>IF('General Project Info'!$L$22="%", MIN('General Project Info'!$K$20*'Scenarios &amp; Measures'!$AB$10^'Scenarios &amp; Measures'!DF$13, 'General Project Info'!$K$24), 0)</f>
        <v>0</v>
      </c>
      <c r="DG10" s="8">
        <f>IF('General Project Info'!$L$22="%", MIN('General Project Info'!$K$20*'Scenarios &amp; Measures'!$AB$10^'Scenarios &amp; Measures'!DG$13, 'General Project Info'!$K$24), 0)</f>
        <v>0</v>
      </c>
      <c r="DH10" s="8">
        <f>IF('General Project Info'!$L$22="%", MIN('General Project Info'!$K$20*'Scenarios &amp; Measures'!$AB$10^'Scenarios &amp; Measures'!DH$13, 'General Project Info'!$K$24), 0)</f>
        <v>0</v>
      </c>
      <c r="DI10" s="8">
        <f>IF('General Project Info'!$L$22="%", MIN('General Project Info'!$K$20*'Scenarios &amp; Measures'!$AB$10^'Scenarios &amp; Measures'!DI$13, 'General Project Info'!$K$24), 0)</f>
        <v>0</v>
      </c>
      <c r="DJ10" s="8">
        <f>IF('General Project Info'!$L$22="%", MIN('General Project Info'!$K$20*'Scenarios &amp; Measures'!$AB$10^'Scenarios &amp; Measures'!DJ$13, 'General Project Info'!$K$24), 0)</f>
        <v>0</v>
      </c>
      <c r="DK10" s="8">
        <f>IF('General Project Info'!$L$22="%", MIN('General Project Info'!$K$20*'Scenarios &amp; Measures'!$AB$10^'Scenarios &amp; Measures'!DK$13, 'General Project Info'!$K$24), 0)</f>
        <v>0</v>
      </c>
      <c r="DL10" s="8">
        <f>IF('General Project Info'!$L$22="%", MIN('General Project Info'!$K$20*'Scenarios &amp; Measures'!$AB$10^'Scenarios &amp; Measures'!DL$13, 'General Project Info'!$K$24), 0)</f>
        <v>0</v>
      </c>
      <c r="DM10" s="8">
        <f>IF('General Project Info'!$L$22="%", MIN('General Project Info'!$K$20*'Scenarios &amp; Measures'!$AB$10^'Scenarios &amp; Measures'!DM$13, 'General Project Info'!$K$24), 0)</f>
        <v>0</v>
      </c>
      <c r="DN10" s="8">
        <f>IF('General Project Info'!$L$22="%", MIN('General Project Info'!$K$20*'Scenarios &amp; Measures'!$AB$10^'Scenarios &amp; Measures'!DN$13, 'General Project Info'!$K$24), 0)</f>
        <v>0</v>
      </c>
      <c r="DO10" s="8">
        <f>IF('General Project Info'!$L$22="%", MIN('General Project Info'!$K$20*'Scenarios &amp; Measures'!$AB$10^'Scenarios &amp; Measures'!DO$13, 'General Project Info'!$K$24), 0)</f>
        <v>0</v>
      </c>
      <c r="DP10" s="8">
        <f>IF('General Project Info'!$L$22="%", MIN('General Project Info'!$K$20*'Scenarios &amp; Measures'!$AB$10^'Scenarios &amp; Measures'!DP$13, 'General Project Info'!$K$24), 0)</f>
        <v>0</v>
      </c>
      <c r="DQ10" s="8">
        <f>IF('General Project Info'!$L$22="%", MIN('General Project Info'!$K$20*'Scenarios &amp; Measures'!$AB$10^'Scenarios &amp; Measures'!DQ$13, 'General Project Info'!$K$24), 0)</f>
        <v>0</v>
      </c>
      <c r="DR10" s="8">
        <f>IF('General Project Info'!$L$22="%", MIN('General Project Info'!$K$20*'Scenarios &amp; Measures'!$AB$10^'Scenarios &amp; Measures'!DR$13, 'General Project Info'!$K$24), 0)</f>
        <v>0</v>
      </c>
      <c r="DS10" s="8">
        <f>IF('General Project Info'!$L$22="%", MIN('General Project Info'!$K$20*'Scenarios &amp; Measures'!$AB$10^'Scenarios &amp; Measures'!DS$13, 'General Project Info'!$K$24), 0)</f>
        <v>0</v>
      </c>
      <c r="DT10" s="8">
        <f>IF('General Project Info'!$L$22="%", MIN('General Project Info'!$K$20*'Scenarios &amp; Measures'!$AB$10^'Scenarios &amp; Measures'!DT$13, 'General Project Info'!$K$24), 0)</f>
        <v>0</v>
      </c>
      <c r="DU10" s="8">
        <f>IF('General Project Info'!$L$22="%", MIN('General Project Info'!$K$20*'Scenarios &amp; Measures'!$AB$10^'Scenarios &amp; Measures'!DU$13, 'General Project Info'!$K$24), 0)</f>
        <v>0</v>
      </c>
      <c r="DV10" s="8">
        <f>IF('General Project Info'!$L$22="%", MIN('General Project Info'!$K$20*'Scenarios &amp; Measures'!$AB$10^'Scenarios &amp; Measures'!DV$13, 'General Project Info'!$K$24), 0)</f>
        <v>0</v>
      </c>
      <c r="DW10" s="8">
        <f>IF('General Project Info'!$L$22="%", MIN('General Project Info'!$K$20*'Scenarios &amp; Measures'!$AB$10^'Scenarios &amp; Measures'!DW$13, 'General Project Info'!$K$24), 0)</f>
        <v>0</v>
      </c>
      <c r="DX10" s="8">
        <f>IF('General Project Info'!$L$22="%", MIN('General Project Info'!$K$20*'Scenarios &amp; Measures'!$AB$10^'Scenarios &amp; Measures'!DX$13, 'General Project Info'!$K$24), 0)</f>
        <v>0</v>
      </c>
      <c r="DY10" s="8">
        <f>IF('General Project Info'!$L$22="%", MIN('General Project Info'!$K$20*'Scenarios &amp; Measures'!$AB$10^'Scenarios &amp; Measures'!DY$13, 'General Project Info'!$K$24), 0)</f>
        <v>0</v>
      </c>
      <c r="DZ10" s="8">
        <f>IF('General Project Info'!$L$22="%", MIN('General Project Info'!$K$20*'Scenarios &amp; Measures'!$AB$10^'Scenarios &amp; Measures'!DZ$13, 'General Project Info'!$K$24), 0)</f>
        <v>0</v>
      </c>
      <c r="EA10" s="8">
        <f>IF('General Project Info'!$L$22="%", MIN('General Project Info'!$K$20*'Scenarios &amp; Measures'!$AB$10^'Scenarios &amp; Measures'!EA$13, 'General Project Info'!$K$24), 0)</f>
        <v>0</v>
      </c>
      <c r="EB10" s="8">
        <f>IF('General Project Info'!$L$22="%", MIN('General Project Info'!$K$20*'Scenarios &amp; Measures'!$AB$10^'Scenarios &amp; Measures'!EB$13, 'General Project Info'!$K$24), 0)</f>
        <v>0</v>
      </c>
      <c r="EC10" s="8">
        <f>IF('General Project Info'!$L$22="%", MIN('General Project Info'!$K$20*'Scenarios &amp; Measures'!$AB$10^'Scenarios &amp; Measures'!EC$13, 'General Project Info'!$K$24), 0)</f>
        <v>0</v>
      </c>
      <c r="ED10" s="8">
        <f>IF('General Project Info'!$L$22="%", MIN('General Project Info'!$K$20*'Scenarios &amp; Measures'!$AB$10^'Scenarios &amp; Measures'!ED$13, 'General Project Info'!$K$24), 0)</f>
        <v>0</v>
      </c>
      <c r="EE10" s="8">
        <f>IF('General Project Info'!$L$22="%", MIN('General Project Info'!$K$20*'Scenarios &amp; Measures'!$AB$10^'Scenarios &amp; Measures'!EE$13, 'General Project Info'!$K$24), 0)</f>
        <v>0</v>
      </c>
      <c r="EF10" s="8">
        <f>IF('General Project Info'!$L$22="%", MIN('General Project Info'!$K$20*'Scenarios &amp; Measures'!$AB$10^'Scenarios &amp; Measures'!EF$13, 'General Project Info'!$K$24), 0)</f>
        <v>0</v>
      </c>
      <c r="EG10" s="8">
        <f>IF('General Project Info'!$L$22="%", MIN('General Project Info'!$K$20*'Scenarios &amp; Measures'!$AB$10^'Scenarios &amp; Measures'!EG$13, 'General Project Info'!$K$24), 0)</f>
        <v>0</v>
      </c>
      <c r="EH10" s="8">
        <f>IF('General Project Info'!$L$22="%", MIN('General Project Info'!$K$20*'Scenarios &amp; Measures'!$AB$10^'Scenarios &amp; Measures'!EH$13, 'General Project Info'!$K$24), 0)</f>
        <v>0</v>
      </c>
      <c r="EI10" s="8">
        <f>IF('General Project Info'!$L$22="%", MIN('General Project Info'!$K$20*'Scenarios &amp; Measures'!$AB$10^'Scenarios &amp; Measures'!EI$13, 'General Project Info'!$K$24), 0)</f>
        <v>0</v>
      </c>
      <c r="EJ10" s="8">
        <f>IF('General Project Info'!$L$22="%", MIN('General Project Info'!$K$20*'Scenarios &amp; Measures'!$AB$10^'Scenarios &amp; Measures'!EJ$13, 'General Project Info'!$K$24), 0)</f>
        <v>0</v>
      </c>
      <c r="EK10" s="8">
        <f>IF('General Project Info'!$L$22="%", MIN('General Project Info'!$K$20*'Scenarios &amp; Measures'!$AB$10^'Scenarios &amp; Measures'!EK$13, 'General Project Info'!$K$24), 0)</f>
        <v>0</v>
      </c>
      <c r="EL10" s="8">
        <f>IF('General Project Info'!$L$22="%", MIN('General Project Info'!$K$20*'Scenarios &amp; Measures'!$AB$10^'Scenarios &amp; Measures'!EL$13, 'General Project Info'!$K$24), 0)</f>
        <v>0</v>
      </c>
      <c r="EM10" s="8">
        <f>IF('General Project Info'!$L$22="%", MIN('General Project Info'!$K$20*'Scenarios &amp; Measures'!$AB$10^'Scenarios &amp; Measures'!EM$13, 'General Project Info'!$K$24), 0)</f>
        <v>0</v>
      </c>
      <c r="EP10" s="26" t="s">
        <v>55</v>
      </c>
      <c r="EQ10" s="8">
        <f>IF('General Project Info'!$L$22="%", MIN('General Project Info'!$K$20*'Scenarios &amp; Measures'!$AB$10^'Scenarios &amp; Measures'!EQ$13, 'General Project Info'!$K$24), 0)</f>
        <v>0</v>
      </c>
      <c r="ER10" s="8">
        <f>IF('General Project Info'!$L$22="%", MIN('General Project Info'!$K$20*'Scenarios &amp; Measures'!$AB$10^'Scenarios &amp; Measures'!ER$13, 'General Project Info'!$K$24), 0)</f>
        <v>0</v>
      </c>
      <c r="ES10" s="8">
        <f>IF('General Project Info'!$L$22="%", MIN('General Project Info'!$K$20*'Scenarios &amp; Measures'!$AB$10^'Scenarios &amp; Measures'!ES$13, 'General Project Info'!$K$24), 0)</f>
        <v>0</v>
      </c>
      <c r="ET10" s="8">
        <f>IF('General Project Info'!$L$22="%", MIN('General Project Info'!$K$20*'Scenarios &amp; Measures'!$AB$10^'Scenarios &amp; Measures'!ET$13, 'General Project Info'!$K$24), 0)</f>
        <v>0</v>
      </c>
      <c r="EU10" s="8">
        <f>IF('General Project Info'!$L$22="%", MIN('General Project Info'!$K$20*'Scenarios &amp; Measures'!$AB$10^'Scenarios &amp; Measures'!EU$13, 'General Project Info'!$K$24), 0)</f>
        <v>0</v>
      </c>
      <c r="EV10" s="8">
        <f>IF('General Project Info'!$L$22="%", MIN('General Project Info'!$K$20*'Scenarios &amp; Measures'!$AB$10^'Scenarios &amp; Measures'!EV$13, 'General Project Info'!$K$24), 0)</f>
        <v>0</v>
      </c>
      <c r="EW10" s="8">
        <f>IF('General Project Info'!$L$22="%", MIN('General Project Info'!$K$20*'Scenarios &amp; Measures'!$AB$10^'Scenarios &amp; Measures'!EW$13, 'General Project Info'!$K$24), 0)</f>
        <v>0</v>
      </c>
      <c r="EX10" s="8">
        <f>IF('General Project Info'!$L$22="%", MIN('General Project Info'!$K$20*'Scenarios &amp; Measures'!$AB$10^'Scenarios &amp; Measures'!EX$13, 'General Project Info'!$K$24), 0)</f>
        <v>0</v>
      </c>
      <c r="EY10" s="8">
        <f>IF('General Project Info'!$L$22="%", MIN('General Project Info'!$K$20*'Scenarios &amp; Measures'!$AB$10^'Scenarios &amp; Measures'!EY$13, 'General Project Info'!$K$24), 0)</f>
        <v>0</v>
      </c>
      <c r="EZ10" s="8">
        <f>IF('General Project Info'!$L$22="%", MIN('General Project Info'!$K$20*'Scenarios &amp; Measures'!$AB$10^'Scenarios &amp; Measures'!EZ$13, 'General Project Info'!$K$24), 0)</f>
        <v>0</v>
      </c>
      <c r="FA10" s="8">
        <f>IF('General Project Info'!$L$22="%", MIN('General Project Info'!$K$20*'Scenarios &amp; Measures'!$AB$10^'Scenarios &amp; Measures'!FA$13, 'General Project Info'!$K$24), 0)</f>
        <v>0</v>
      </c>
      <c r="FB10" s="8">
        <f>IF('General Project Info'!$L$22="%", MIN('General Project Info'!$K$20*'Scenarios &amp; Measures'!$AB$10^'Scenarios &amp; Measures'!FB$13, 'General Project Info'!$K$24), 0)</f>
        <v>0</v>
      </c>
      <c r="FC10" s="8">
        <f>IF('General Project Info'!$L$22="%", MIN('General Project Info'!$K$20*'Scenarios &amp; Measures'!$AB$10^'Scenarios &amp; Measures'!FC$13, 'General Project Info'!$K$24), 0)</f>
        <v>0</v>
      </c>
      <c r="FD10" s="8">
        <f>IF('General Project Info'!$L$22="%", MIN('General Project Info'!$K$20*'Scenarios &amp; Measures'!$AB$10^'Scenarios &amp; Measures'!FD$13, 'General Project Info'!$K$24), 0)</f>
        <v>0</v>
      </c>
      <c r="FE10" s="8">
        <f>IF('General Project Info'!$L$22="%", MIN('General Project Info'!$K$20*'Scenarios &amp; Measures'!$AB$10^'Scenarios &amp; Measures'!FE$13, 'General Project Info'!$K$24), 0)</f>
        <v>0</v>
      </c>
      <c r="FF10" s="8">
        <f>IF('General Project Info'!$L$22="%", MIN('General Project Info'!$K$20*'Scenarios &amp; Measures'!$AB$10^'Scenarios &amp; Measures'!FF$13, 'General Project Info'!$K$24), 0)</f>
        <v>0</v>
      </c>
      <c r="FG10" s="8">
        <f>IF('General Project Info'!$L$22="%", MIN('General Project Info'!$K$20*'Scenarios &amp; Measures'!$AB$10^'Scenarios &amp; Measures'!FG$13, 'General Project Info'!$K$24), 0)</f>
        <v>0</v>
      </c>
      <c r="FH10" s="8">
        <f>IF('General Project Info'!$L$22="%", MIN('General Project Info'!$K$20*'Scenarios &amp; Measures'!$AB$10^'Scenarios &amp; Measures'!FH$13, 'General Project Info'!$K$24), 0)</f>
        <v>0</v>
      </c>
      <c r="FI10" s="8">
        <f>IF('General Project Info'!$L$22="%", MIN('General Project Info'!$K$20*'Scenarios &amp; Measures'!$AB$10^'Scenarios &amp; Measures'!FI$13, 'General Project Info'!$K$24), 0)</f>
        <v>0</v>
      </c>
      <c r="FJ10" s="8">
        <f>IF('General Project Info'!$L$22="%", MIN('General Project Info'!$K$20*'Scenarios &amp; Measures'!$AB$10^'Scenarios &amp; Measures'!FJ$13, 'General Project Info'!$K$24), 0)</f>
        <v>0</v>
      </c>
      <c r="FK10" s="8">
        <f>IF('General Project Info'!$L$22="%", MIN('General Project Info'!$K$20*'Scenarios &amp; Measures'!$AB$10^'Scenarios &amp; Measures'!FK$13, 'General Project Info'!$K$24), 0)</f>
        <v>0</v>
      </c>
      <c r="FL10" s="8">
        <f>IF('General Project Info'!$L$22="%", MIN('General Project Info'!$K$20*'Scenarios &amp; Measures'!$AB$10^'Scenarios &amp; Measures'!FL$13, 'General Project Info'!$K$24), 0)</f>
        <v>0</v>
      </c>
      <c r="FM10" s="8">
        <f>IF('General Project Info'!$L$22="%", MIN('General Project Info'!$K$20*'Scenarios &amp; Measures'!$AB$10^'Scenarios &amp; Measures'!FM$13, 'General Project Info'!$K$24), 0)</f>
        <v>0</v>
      </c>
      <c r="FN10" s="8">
        <f>IF('General Project Info'!$L$22="%", MIN('General Project Info'!$K$20*'Scenarios &amp; Measures'!$AB$10^'Scenarios &amp; Measures'!FN$13, 'General Project Info'!$K$24), 0)</f>
        <v>0</v>
      </c>
      <c r="FO10" s="8">
        <f>IF('General Project Info'!$L$22="%", MIN('General Project Info'!$K$20*'Scenarios &amp; Measures'!$AB$10^'Scenarios &amp; Measures'!FO$13, 'General Project Info'!$K$24), 0)</f>
        <v>0</v>
      </c>
      <c r="FP10" s="8">
        <f>IF('General Project Info'!$L$22="%", MIN('General Project Info'!$K$20*'Scenarios &amp; Measures'!$AB$10^'Scenarios &amp; Measures'!FP$13, 'General Project Info'!$K$24), 0)</f>
        <v>0</v>
      </c>
      <c r="FQ10" s="8">
        <f>IF('General Project Info'!$L$22="%", MIN('General Project Info'!$K$20*'Scenarios &amp; Measures'!$AB$10^'Scenarios &amp; Measures'!FQ$13, 'General Project Info'!$K$24), 0)</f>
        <v>0</v>
      </c>
      <c r="FR10" s="8">
        <f>IF('General Project Info'!$L$22="%", MIN('General Project Info'!$K$20*'Scenarios &amp; Measures'!$AB$10^'Scenarios &amp; Measures'!FR$13, 'General Project Info'!$K$24), 0)</f>
        <v>0</v>
      </c>
      <c r="FS10" s="8">
        <f>IF('General Project Info'!$L$22="%", MIN('General Project Info'!$K$20*'Scenarios &amp; Measures'!$AB$10^'Scenarios &amp; Measures'!FS$13, 'General Project Info'!$K$24), 0)</f>
        <v>0</v>
      </c>
      <c r="FT10" s="8">
        <f>IF('General Project Info'!$L$22="%", MIN('General Project Info'!$K$20*'Scenarios &amp; Measures'!$AB$10^'Scenarios &amp; Measures'!FT$13, 'General Project Info'!$K$24), 0)</f>
        <v>0</v>
      </c>
      <c r="FU10" s="8">
        <f>IF('General Project Info'!$L$22="%", MIN('General Project Info'!$K$20*'Scenarios &amp; Measures'!$AB$10^'Scenarios &amp; Measures'!FU$13, 'General Project Info'!$K$24), 0)</f>
        <v>0</v>
      </c>
      <c r="FV10" s="8">
        <f>IF('General Project Info'!$L$22="%", MIN('General Project Info'!$K$20*'Scenarios &amp; Measures'!$AB$10^'Scenarios &amp; Measures'!FV$13, 'General Project Info'!$K$24), 0)</f>
        <v>0</v>
      </c>
      <c r="FW10" s="8">
        <f>IF('General Project Info'!$L$22="%", MIN('General Project Info'!$K$20*'Scenarios &amp; Measures'!$AB$10^'Scenarios &amp; Measures'!FW$13, 'General Project Info'!$K$24), 0)</f>
        <v>0</v>
      </c>
      <c r="FX10" s="8">
        <f>IF('General Project Info'!$L$22="%", MIN('General Project Info'!$K$20*'Scenarios &amp; Measures'!$AB$10^'Scenarios &amp; Measures'!FX$13, 'General Project Info'!$K$24), 0)</f>
        <v>0</v>
      </c>
      <c r="FY10" s="8">
        <f>IF('General Project Info'!$L$22="%", MIN('General Project Info'!$K$20*'Scenarios &amp; Measures'!$AB$10^'Scenarios &amp; Measures'!FY$13, 'General Project Info'!$K$24), 0)</f>
        <v>0</v>
      </c>
      <c r="FZ10" s="8">
        <f>IF('General Project Info'!$L$22="%", MIN('General Project Info'!$K$20*'Scenarios &amp; Measures'!$AB$10^'Scenarios &amp; Measures'!FZ$13, 'General Project Info'!$K$24), 0)</f>
        <v>0</v>
      </c>
      <c r="GA10" s="8">
        <f>IF('General Project Info'!$L$22="%", MIN('General Project Info'!$K$20*'Scenarios &amp; Measures'!$AB$10^'Scenarios &amp; Measures'!GA$13, 'General Project Info'!$K$24), 0)</f>
        <v>0</v>
      </c>
      <c r="GB10" s="8">
        <f>IF('General Project Info'!$L$22="%", MIN('General Project Info'!$K$20*'Scenarios &amp; Measures'!$AB$10^'Scenarios &amp; Measures'!GB$13, 'General Project Info'!$K$24), 0)</f>
        <v>0</v>
      </c>
      <c r="GC10" s="8">
        <f>IF('General Project Info'!$L$22="%", MIN('General Project Info'!$K$20*'Scenarios &amp; Measures'!$AB$10^'Scenarios &amp; Measures'!GC$13, 'General Project Info'!$K$24), 0)</f>
        <v>0</v>
      </c>
      <c r="GD10" s="8">
        <f>IF('General Project Info'!$L$22="%", MIN('General Project Info'!$K$20*'Scenarios &amp; Measures'!$AB$10^'Scenarios &amp; Measures'!GD$13, 'General Project Info'!$K$24), 0)</f>
        <v>0</v>
      </c>
      <c r="GE10" s="8">
        <f>IF('General Project Info'!$L$22="%", MIN('General Project Info'!$K$20*'Scenarios &amp; Measures'!$AB$10^'Scenarios &amp; Measures'!GE$13, 'General Project Info'!$K$24), 0)</f>
        <v>0</v>
      </c>
      <c r="GF10" s="8">
        <f>IF('General Project Info'!$L$22="%", MIN('General Project Info'!$K$20*'Scenarios &amp; Measures'!$AB$10^'Scenarios &amp; Measures'!GF$13, 'General Project Info'!$K$24), 0)</f>
        <v>0</v>
      </c>
      <c r="GG10" s="8">
        <f>IF('General Project Info'!$L$22="%", MIN('General Project Info'!$K$20*'Scenarios &amp; Measures'!$AB$10^'Scenarios &amp; Measures'!GG$13, 'General Project Info'!$K$24), 0)</f>
        <v>0</v>
      </c>
      <c r="GH10" s="8">
        <f>IF('General Project Info'!$L$22="%", MIN('General Project Info'!$K$20*'Scenarios &amp; Measures'!$AB$10^'Scenarios &amp; Measures'!GH$13, 'General Project Info'!$K$24), 0)</f>
        <v>0</v>
      </c>
      <c r="GI10" s="8">
        <f>IF('General Project Info'!$L$22="%", MIN('General Project Info'!$K$20*'Scenarios &amp; Measures'!$AB$10^'Scenarios &amp; Measures'!GI$13, 'General Project Info'!$K$24), 0)</f>
        <v>0</v>
      </c>
      <c r="GJ10" s="8">
        <f>IF('General Project Info'!$L$22="%", MIN('General Project Info'!$K$20*'Scenarios &amp; Measures'!$AB$10^'Scenarios &amp; Measures'!GJ$13, 'General Project Info'!$K$24), 0)</f>
        <v>0</v>
      </c>
      <c r="GK10" s="8">
        <f>IF('General Project Info'!$L$22="%", MIN('General Project Info'!$K$20*'Scenarios &amp; Measures'!$AB$10^'Scenarios &amp; Measures'!GK$13, 'General Project Info'!$K$24), 0)</f>
        <v>0</v>
      </c>
      <c r="GL10" s="8">
        <f>IF('General Project Info'!$L$22="%", MIN('General Project Info'!$K$20*'Scenarios &amp; Measures'!$AB$10^'Scenarios &amp; Measures'!GL$13, 'General Project Info'!$K$24), 0)</f>
        <v>0</v>
      </c>
      <c r="GM10" s="8">
        <f>IF('General Project Info'!$L$22="%", MIN('General Project Info'!$K$20*'Scenarios &amp; Measures'!$AB$10^'Scenarios &amp; Measures'!GM$13, 'General Project Info'!$K$24), 0)</f>
        <v>0</v>
      </c>
      <c r="GN10" s="8">
        <f>IF('General Project Info'!$L$22="%", MIN('General Project Info'!$K$20*'Scenarios &amp; Measures'!$AB$10^'Scenarios &amp; Measures'!GN$13, 'General Project Info'!$K$24), 0)</f>
        <v>0</v>
      </c>
      <c r="GO10" s="8">
        <f>IF('General Project Info'!$L$22="%", MIN('General Project Info'!$K$20*'Scenarios &amp; Measures'!$AB$10^'Scenarios &amp; Measures'!GO$13, 'General Project Info'!$K$24), 0)</f>
        <v>0</v>
      </c>
      <c r="GP10" s="8">
        <f>IF('General Project Info'!$L$22="%", MIN('General Project Info'!$K$20*'Scenarios &amp; Measures'!$AB$10^'Scenarios &amp; Measures'!GP$13, 'General Project Info'!$K$24), 0)</f>
        <v>0</v>
      </c>
      <c r="GQ10" s="8">
        <f>IF('General Project Info'!$L$22="%", MIN('General Project Info'!$K$20*'Scenarios &amp; Measures'!$AB$10^'Scenarios &amp; Measures'!GQ$13, 'General Project Info'!$K$24), 0)</f>
        <v>0</v>
      </c>
      <c r="GR10" s="8">
        <f>IF('General Project Info'!$L$22="%", MIN('General Project Info'!$K$20*'Scenarios &amp; Measures'!$AB$10^'Scenarios &amp; Measures'!GR$13, 'General Project Info'!$K$24), 0)</f>
        <v>0</v>
      </c>
      <c r="GS10" s="8">
        <f>IF('General Project Info'!$L$22="%", MIN('General Project Info'!$K$20*'Scenarios &amp; Measures'!$AB$10^'Scenarios &amp; Measures'!GS$13, 'General Project Info'!$K$24), 0)</f>
        <v>0</v>
      </c>
      <c r="GT10" s="8">
        <f>IF('General Project Info'!$L$22="%", MIN('General Project Info'!$K$20*'Scenarios &amp; Measures'!$AB$10^'Scenarios &amp; Measures'!GT$13, 'General Project Info'!$K$24), 0)</f>
        <v>0</v>
      </c>
      <c r="GU10" s="8">
        <f>IF('General Project Info'!$L$22="%", MIN('General Project Info'!$K$20*'Scenarios &amp; Measures'!$AB$10^'Scenarios &amp; Measures'!GU$13, 'General Project Info'!$K$24), 0)</f>
        <v>0</v>
      </c>
      <c r="GV10" s="8">
        <f>IF('General Project Info'!$L$22="%", MIN('General Project Info'!$K$20*'Scenarios &amp; Measures'!$AB$10^'Scenarios &amp; Measures'!GV$13, 'General Project Info'!$K$24), 0)</f>
        <v>0</v>
      </c>
      <c r="GW10" s="8">
        <f>IF('General Project Info'!$L$22="%", MIN('General Project Info'!$K$20*'Scenarios &amp; Measures'!$AB$10^'Scenarios &amp; Measures'!GW$13, 'General Project Info'!$K$24), 0)</f>
        <v>0</v>
      </c>
      <c r="GX10" s="8">
        <f>IF('General Project Info'!$L$22="%", MIN('General Project Info'!$K$20*'Scenarios &amp; Measures'!$AB$10^'Scenarios &amp; Measures'!GX$13, 'General Project Info'!$K$24), 0)</f>
        <v>0</v>
      </c>
      <c r="GY10" s="8">
        <f>IF('General Project Info'!$L$22="%", MIN('General Project Info'!$K$20*'Scenarios &amp; Measures'!$AB$10^'Scenarios &amp; Measures'!GY$13, 'General Project Info'!$K$24), 0)</f>
        <v>0</v>
      </c>
      <c r="GZ10" s="8">
        <f>IF('General Project Info'!$L$22="%", MIN('General Project Info'!$K$20*'Scenarios &amp; Measures'!$AB$10^'Scenarios &amp; Measures'!GZ$13, 'General Project Info'!$K$24), 0)</f>
        <v>0</v>
      </c>
      <c r="HA10" s="8">
        <f>IF('General Project Info'!$L$22="%", MIN('General Project Info'!$K$20*'Scenarios &amp; Measures'!$AB$10^'Scenarios &amp; Measures'!HA$13, 'General Project Info'!$K$24), 0)</f>
        <v>0</v>
      </c>
      <c r="HB10" s="8">
        <f>IF('General Project Info'!$L$22="%", MIN('General Project Info'!$K$20*'Scenarios &amp; Measures'!$AB$10^'Scenarios &amp; Measures'!HB$13, 'General Project Info'!$K$24), 0)</f>
        <v>0</v>
      </c>
      <c r="HC10" s="8">
        <f>IF('General Project Info'!$L$22="%", MIN('General Project Info'!$K$20*'Scenarios &amp; Measures'!$AB$10^'Scenarios &amp; Measures'!HC$13, 'General Project Info'!$K$24), 0)</f>
        <v>0</v>
      </c>
      <c r="HD10" s="8">
        <f>IF('General Project Info'!$L$22="%", MIN('General Project Info'!$K$20*'Scenarios &amp; Measures'!$AB$10^'Scenarios &amp; Measures'!HD$13, 'General Project Info'!$K$24), 0)</f>
        <v>0</v>
      </c>
      <c r="HE10" s="8">
        <f>IF('General Project Info'!$L$22="%", MIN('General Project Info'!$K$20*'Scenarios &amp; Measures'!$AB$10^'Scenarios &amp; Measures'!HE$13, 'General Project Info'!$K$24), 0)</f>
        <v>0</v>
      </c>
      <c r="HF10" s="8">
        <f>IF('General Project Info'!$L$22="%", MIN('General Project Info'!$K$20*'Scenarios &amp; Measures'!$AB$10^'Scenarios &amp; Measures'!HF$13, 'General Project Info'!$K$24), 0)</f>
        <v>0</v>
      </c>
      <c r="HG10" s="8">
        <f>IF('General Project Info'!$L$22="%", MIN('General Project Info'!$K$20*'Scenarios &amp; Measures'!$AB$10^'Scenarios &amp; Measures'!HG$13, 'General Project Info'!$K$24), 0)</f>
        <v>0</v>
      </c>
      <c r="HH10" s="8">
        <f>IF('General Project Info'!$L$22="%", MIN('General Project Info'!$K$20*'Scenarios &amp; Measures'!$AB$10^'Scenarios &amp; Measures'!HH$13, 'General Project Info'!$K$24), 0)</f>
        <v>0</v>
      </c>
      <c r="HI10" s="8">
        <f>IF('General Project Info'!$L$22="%", MIN('General Project Info'!$K$20*'Scenarios &amp; Measures'!$AB$10^'Scenarios &amp; Measures'!HI$13, 'General Project Info'!$K$24), 0)</f>
        <v>0</v>
      </c>
      <c r="HJ10" s="8">
        <f>IF('General Project Info'!$L$22="%", MIN('General Project Info'!$K$20*'Scenarios &amp; Measures'!$AB$10^'Scenarios &amp; Measures'!HJ$13, 'General Project Info'!$K$24), 0)</f>
        <v>0</v>
      </c>
      <c r="HK10" s="8">
        <f>IF('General Project Info'!$L$22="%", MIN('General Project Info'!$K$20*'Scenarios &amp; Measures'!$AB$10^'Scenarios &amp; Measures'!HK$13, 'General Project Info'!$K$24), 0)</f>
        <v>0</v>
      </c>
      <c r="HL10" s="8">
        <f>IF('General Project Info'!$L$22="%", MIN('General Project Info'!$K$20*'Scenarios &amp; Measures'!$AB$10^'Scenarios &amp; Measures'!HL$13, 'General Project Info'!$K$24), 0)</f>
        <v>0</v>
      </c>
      <c r="HM10" s="8">
        <f>IF('General Project Info'!$L$22="%", MIN('General Project Info'!$K$20*'Scenarios &amp; Measures'!$AB$10^'Scenarios &amp; Measures'!HM$13, 'General Project Info'!$K$24), 0)</f>
        <v>0</v>
      </c>
      <c r="HN10" s="8">
        <f>IF('General Project Info'!$L$22="%", MIN('General Project Info'!$K$20*'Scenarios &amp; Measures'!$AB$10^'Scenarios &amp; Measures'!HN$13, 'General Project Info'!$K$24), 0)</f>
        <v>0</v>
      </c>
      <c r="HO10" s="8">
        <f>IF('General Project Info'!$L$22="%", MIN('General Project Info'!$K$20*'Scenarios &amp; Measures'!$AB$10^'Scenarios &amp; Measures'!HO$13, 'General Project Info'!$K$24), 0)</f>
        <v>0</v>
      </c>
      <c r="HP10" s="8">
        <f>IF('General Project Info'!$L$22="%", MIN('General Project Info'!$K$20*'Scenarios &amp; Measures'!$AB$10^'Scenarios &amp; Measures'!HP$13, 'General Project Info'!$K$24), 0)</f>
        <v>0</v>
      </c>
      <c r="HQ10" s="8">
        <f>IF('General Project Info'!$L$22="%", MIN('General Project Info'!$K$20*'Scenarios &amp; Measures'!$AB$10^'Scenarios &amp; Measures'!HQ$13, 'General Project Info'!$K$24), 0)</f>
        <v>0</v>
      </c>
      <c r="HR10" s="8">
        <f>IF('General Project Info'!$L$22="%", MIN('General Project Info'!$K$20*'Scenarios &amp; Measures'!$AB$10^'Scenarios &amp; Measures'!HR$13, 'General Project Info'!$K$24), 0)</f>
        <v>0</v>
      </c>
      <c r="HS10" s="8">
        <f>IF('General Project Info'!$L$22="%", MIN('General Project Info'!$K$20*'Scenarios &amp; Measures'!$AB$10^'Scenarios &amp; Measures'!HS$13, 'General Project Info'!$K$24), 0)</f>
        <v>0</v>
      </c>
      <c r="HT10" s="8">
        <f>IF('General Project Info'!$L$22="%", MIN('General Project Info'!$K$20*'Scenarios &amp; Measures'!$AB$10^'Scenarios &amp; Measures'!HT$13, 'General Project Info'!$K$24), 0)</f>
        <v>0</v>
      </c>
      <c r="HU10" s="8">
        <f>IF('General Project Info'!$L$22="%", MIN('General Project Info'!$K$20*'Scenarios &amp; Measures'!$AB$10^'Scenarios &amp; Measures'!HU$13, 'General Project Info'!$K$24), 0)</f>
        <v>0</v>
      </c>
      <c r="HV10" s="8">
        <f>IF('General Project Info'!$L$22="%", MIN('General Project Info'!$K$20*'Scenarios &amp; Measures'!$AB$10^'Scenarios &amp; Measures'!HV$13, 'General Project Info'!$K$24), 0)</f>
        <v>0</v>
      </c>
      <c r="HW10" s="8">
        <f>IF('General Project Info'!$L$22="%", MIN('General Project Info'!$K$20*'Scenarios &amp; Measures'!$AB$10^'Scenarios &amp; Measures'!HW$13, 'General Project Info'!$K$24), 0)</f>
        <v>0</v>
      </c>
      <c r="HX10" s="8">
        <f>IF('General Project Info'!$L$22="%", MIN('General Project Info'!$K$20*'Scenarios &amp; Measures'!$AB$10^'Scenarios &amp; Measures'!HX$13, 'General Project Info'!$K$24), 0)</f>
        <v>0</v>
      </c>
      <c r="HY10" s="8">
        <f>IF('General Project Info'!$L$22="%", MIN('General Project Info'!$K$20*'Scenarios &amp; Measures'!$AB$10^'Scenarios &amp; Measures'!HY$13, 'General Project Info'!$K$24), 0)</f>
        <v>0</v>
      </c>
      <c r="HZ10" s="8">
        <f>IF('General Project Info'!$L$22="%", MIN('General Project Info'!$K$20*'Scenarios &amp; Measures'!$AB$10^'Scenarios &amp; Measures'!HZ$13, 'General Project Info'!$K$24), 0)</f>
        <v>0</v>
      </c>
      <c r="IA10" s="8">
        <f>IF('General Project Info'!$L$22="%", MIN('General Project Info'!$K$20*'Scenarios &amp; Measures'!$AB$10^'Scenarios &amp; Measures'!IA$13, 'General Project Info'!$K$24), 0)</f>
        <v>0</v>
      </c>
      <c r="IB10" s="8">
        <f>IF('General Project Info'!$L$22="%", MIN('General Project Info'!$K$20*'Scenarios &amp; Measures'!$AB$10^'Scenarios &amp; Measures'!IB$13, 'General Project Info'!$K$24), 0)</f>
        <v>0</v>
      </c>
      <c r="IC10" s="8">
        <f>IF('General Project Info'!$L$22="%", MIN('General Project Info'!$K$20*'Scenarios &amp; Measures'!$AB$10^'Scenarios &amp; Measures'!IC$13, 'General Project Info'!$K$24), 0)</f>
        <v>0</v>
      </c>
      <c r="ID10" s="8">
        <f>IF('General Project Info'!$L$22="%", MIN('General Project Info'!$K$20*'Scenarios &amp; Measures'!$AB$10^'Scenarios &amp; Measures'!ID$13, 'General Project Info'!$K$24), 0)</f>
        <v>0</v>
      </c>
      <c r="IE10" s="8">
        <f>IF('General Project Info'!$L$22="%", MIN('General Project Info'!$K$20*'Scenarios &amp; Measures'!$AB$10^'Scenarios &amp; Measures'!IE$13, 'General Project Info'!$K$24), 0)</f>
        <v>0</v>
      </c>
      <c r="IF10" s="8">
        <f>IF('General Project Info'!$L$22="%", MIN('General Project Info'!$K$20*'Scenarios &amp; Measures'!$AB$10^'Scenarios &amp; Measures'!IF$13, 'General Project Info'!$K$24), 0)</f>
        <v>0</v>
      </c>
      <c r="IG10" s="8">
        <f>IF('General Project Info'!$L$22="%", MIN('General Project Info'!$K$20*'Scenarios &amp; Measures'!$AB$10^'Scenarios &amp; Measures'!IG$13, 'General Project Info'!$K$24), 0)</f>
        <v>0</v>
      </c>
      <c r="IH10" s="8">
        <f>IF('General Project Info'!$L$22="%", MIN('General Project Info'!$K$20*'Scenarios &amp; Measures'!$AB$10^'Scenarios &amp; Measures'!IH$13, 'General Project Info'!$K$24), 0)</f>
        <v>0</v>
      </c>
      <c r="II10" s="8">
        <f>IF('General Project Info'!$L$22="%", MIN('General Project Info'!$K$20*'Scenarios &amp; Measures'!$AB$10^'Scenarios &amp; Measures'!II$13, 'General Project Info'!$K$24), 0)</f>
        <v>0</v>
      </c>
      <c r="IJ10" s="8">
        <f>IF('General Project Info'!$L$22="%", MIN('General Project Info'!$K$20*'Scenarios &amp; Measures'!$AB$10^'Scenarios &amp; Measures'!IJ$13, 'General Project Info'!$K$24), 0)</f>
        <v>0</v>
      </c>
      <c r="IK10" s="8">
        <f>IF('General Project Info'!$L$22="%", MIN('General Project Info'!$K$20*'Scenarios &amp; Measures'!$AB$10^'Scenarios &amp; Measures'!IK$13, 'General Project Info'!$K$24), 0)</f>
        <v>0</v>
      </c>
      <c r="IL10" s="8">
        <f>IF('General Project Info'!$L$22="%", MIN('General Project Info'!$K$20*'Scenarios &amp; Measures'!$AB$10^'Scenarios &amp; Measures'!IL$13, 'General Project Info'!$K$24), 0)</f>
        <v>0</v>
      </c>
      <c r="IM10" s="8">
        <f>IF('General Project Info'!$L$22="%", MIN('General Project Info'!$K$20*'Scenarios &amp; Measures'!$AB$10^'Scenarios &amp; Measures'!IM$13, 'General Project Info'!$K$24), 0)</f>
        <v>0</v>
      </c>
    </row>
    <row r="11" spans="1:351" ht="18.399999999999999">
      <c r="A11" s="29"/>
      <c r="B11" s="16"/>
      <c r="C11" s="33" t="s">
        <v>132</v>
      </c>
      <c r="D11" s="38"/>
      <c r="E11" s="239"/>
      <c r="F11" s="239"/>
      <c r="G11" s="239"/>
      <c r="H11" s="239"/>
      <c r="I11" s="32"/>
      <c r="J11" s="39" t="s">
        <v>133</v>
      </c>
      <c r="K11" s="175" t="s">
        <v>127</v>
      </c>
      <c r="L11" s="166"/>
      <c r="M11" s="32"/>
      <c r="N11" s="32"/>
      <c r="O11" s="32"/>
      <c r="P11" s="32"/>
      <c r="Q11" s="16"/>
      <c r="R11" s="16"/>
      <c r="S11" s="29"/>
      <c r="V11" t="s">
        <v>134</v>
      </c>
      <c r="W11">
        <f>VLOOKUP("RECs", 'General Project Info'!$R$32:$W$42, 3, FALSE)</f>
        <v>40</v>
      </c>
      <c r="X11" t="s">
        <v>135</v>
      </c>
      <c r="Y11">
        <f>VLOOKUP("RECs", 'General Project Info'!$R$32:$W$42, 6, FALSE)</f>
        <v>1.03</v>
      </c>
      <c r="AA11" t="s">
        <v>136</v>
      </c>
      <c r="AB11">
        <f>1+'General Project Info'!$F$24/100</f>
        <v>1.04</v>
      </c>
      <c r="AD11" t="s">
        <v>137</v>
      </c>
      <c r="AH11" t="e">
        <f>SUMIF(U14:U27, 1, Y14:Y27)/SUM(Y14:Y27)</f>
        <v>#DIV/0!</v>
      </c>
      <c r="AP11" t="s">
        <v>138</v>
      </c>
      <c r="AQ11" s="8">
        <f xml:space="preserve"> AQ9+AQ10</f>
        <v>65</v>
      </c>
      <c r="AR11" s="8">
        <f t="shared" ref="AR11" si="101" xml:space="preserve"> AR9+AR10</f>
        <v>80</v>
      </c>
      <c r="AS11" s="8">
        <f t="shared" ref="AS11" si="102" xml:space="preserve"> AS9+AS10</f>
        <v>95</v>
      </c>
      <c r="AT11" s="8">
        <f t="shared" ref="AT11" si="103" xml:space="preserve"> AT9+AT10</f>
        <v>110</v>
      </c>
      <c r="AU11" s="8">
        <f t="shared" ref="AU11" si="104" xml:space="preserve"> AU9+AU10</f>
        <v>125</v>
      </c>
      <c r="AV11" s="8">
        <f t="shared" ref="AV11" si="105" xml:space="preserve"> AV9+AV10</f>
        <v>140</v>
      </c>
      <c r="AW11" s="8">
        <f t="shared" ref="AW11" si="106" xml:space="preserve"> AW9+AW10</f>
        <v>155</v>
      </c>
      <c r="AX11" s="8">
        <f t="shared" ref="AX11" si="107" xml:space="preserve"> AX9+AX10</f>
        <v>170</v>
      </c>
      <c r="AY11" s="8">
        <f t="shared" ref="AY11" si="108" xml:space="preserve"> AY9+AY10</f>
        <v>170</v>
      </c>
      <c r="AZ11" s="8">
        <f t="shared" ref="AZ11" si="109" xml:space="preserve"> AZ9+AZ10</f>
        <v>170</v>
      </c>
      <c r="BA11" s="8">
        <f t="shared" ref="BA11" si="110" xml:space="preserve"> BA9+BA10</f>
        <v>170</v>
      </c>
      <c r="BB11" s="8">
        <f t="shared" ref="BB11" si="111" xml:space="preserve"> BB9+BB10</f>
        <v>170</v>
      </c>
      <c r="BC11" s="8">
        <f t="shared" ref="BC11" si="112" xml:space="preserve"> BC9+BC10</f>
        <v>170</v>
      </c>
      <c r="BD11" s="8">
        <f t="shared" ref="BD11" si="113" xml:space="preserve"> BD9+BD10</f>
        <v>170</v>
      </c>
      <c r="BE11" s="8">
        <f t="shared" ref="BE11" si="114" xml:space="preserve"> BE9+BE10</f>
        <v>170</v>
      </c>
      <c r="BF11" s="8">
        <f t="shared" ref="BF11" si="115" xml:space="preserve"> BF9+BF10</f>
        <v>170</v>
      </c>
      <c r="BG11" s="8">
        <f t="shared" ref="BG11" si="116" xml:space="preserve"> BG9+BG10</f>
        <v>170</v>
      </c>
      <c r="BH11" s="8">
        <f t="shared" ref="BH11" si="117" xml:space="preserve"> BH9+BH10</f>
        <v>170</v>
      </c>
      <c r="BI11" s="8">
        <f t="shared" ref="BI11" si="118" xml:space="preserve"> BI9+BI10</f>
        <v>170</v>
      </c>
      <c r="BJ11" s="8">
        <f t="shared" ref="BJ11" si="119" xml:space="preserve"> BJ9+BJ10</f>
        <v>170</v>
      </c>
      <c r="BK11" s="8">
        <f t="shared" ref="BK11" si="120" xml:space="preserve"> BK9+BK10</f>
        <v>170</v>
      </c>
      <c r="BL11" s="8">
        <f t="shared" ref="BL11" si="121" xml:space="preserve"> BL9+BL10</f>
        <v>170</v>
      </c>
      <c r="BM11" s="8">
        <f t="shared" ref="BM11" si="122" xml:space="preserve"> BM9+BM10</f>
        <v>170</v>
      </c>
      <c r="BN11" s="8">
        <f t="shared" ref="BN11" si="123" xml:space="preserve"> BN9+BN10</f>
        <v>170</v>
      </c>
      <c r="BO11" s="8">
        <f t="shared" ref="BO11" si="124" xml:space="preserve"> BO9+BO10</f>
        <v>170</v>
      </c>
      <c r="BP11" s="8">
        <f t="shared" ref="BP11" si="125" xml:space="preserve"> BP9+BP10</f>
        <v>170</v>
      </c>
      <c r="BQ11" s="8">
        <f t="shared" ref="BQ11" si="126" xml:space="preserve"> BQ9+BQ10</f>
        <v>170</v>
      </c>
      <c r="BR11" s="8">
        <f t="shared" ref="BR11" si="127" xml:space="preserve"> BR9+BR10</f>
        <v>170</v>
      </c>
      <c r="BS11" s="8">
        <f t="shared" ref="BS11" si="128" xml:space="preserve"> BS9+BS10</f>
        <v>170</v>
      </c>
      <c r="BT11" s="8">
        <f t="shared" ref="BT11" si="129" xml:space="preserve"> BT9+BT10</f>
        <v>170</v>
      </c>
      <c r="BU11" s="8">
        <f t="shared" ref="BU11" si="130" xml:space="preserve"> BU9+BU10</f>
        <v>170</v>
      </c>
      <c r="BV11" s="8">
        <f t="shared" ref="BV11" si="131" xml:space="preserve"> BV9+BV10</f>
        <v>170</v>
      </c>
      <c r="BW11" s="8">
        <f t="shared" ref="BW11" si="132" xml:space="preserve"> BW9+BW10</f>
        <v>170</v>
      </c>
      <c r="BX11" s="8">
        <f t="shared" ref="BX11" si="133" xml:space="preserve"> BX9+BX10</f>
        <v>170</v>
      </c>
      <c r="BY11" s="8">
        <f t="shared" ref="BY11" si="134" xml:space="preserve"> BY9+BY10</f>
        <v>170</v>
      </c>
      <c r="BZ11" s="8">
        <f t="shared" ref="BZ11" si="135" xml:space="preserve"> BZ9+BZ10</f>
        <v>170</v>
      </c>
      <c r="CA11" s="8">
        <f t="shared" ref="CA11" si="136" xml:space="preserve"> CA9+CA10</f>
        <v>170</v>
      </c>
      <c r="CB11" s="8">
        <f t="shared" ref="CB11" si="137" xml:space="preserve"> CB9+CB10</f>
        <v>170</v>
      </c>
      <c r="CC11" s="8">
        <f t="shared" ref="CC11" si="138" xml:space="preserve"> CC9+CC10</f>
        <v>170</v>
      </c>
      <c r="CD11" s="8">
        <f t="shared" ref="CD11" si="139" xml:space="preserve"> CD9+CD10</f>
        <v>170</v>
      </c>
      <c r="CE11" s="8">
        <f t="shared" ref="CE11" si="140" xml:space="preserve"> CE9+CE10</f>
        <v>170</v>
      </c>
      <c r="CF11" s="8">
        <f t="shared" ref="CF11" si="141" xml:space="preserve"> CF9+CF10</f>
        <v>170</v>
      </c>
      <c r="CG11" s="8">
        <f t="shared" ref="CG11" si="142" xml:space="preserve"> CG9+CG10</f>
        <v>170</v>
      </c>
      <c r="CH11" s="8">
        <f t="shared" ref="CH11" si="143" xml:space="preserve"> CH9+CH10</f>
        <v>170</v>
      </c>
      <c r="CI11" s="8">
        <f t="shared" ref="CI11" si="144" xml:space="preserve"> CI9+CI10</f>
        <v>170</v>
      </c>
      <c r="CJ11" s="8">
        <f t="shared" ref="CJ11" si="145" xml:space="preserve"> CJ9+CJ10</f>
        <v>170</v>
      </c>
      <c r="CK11" s="8">
        <f t="shared" ref="CK11" si="146" xml:space="preserve"> CK9+CK10</f>
        <v>170</v>
      </c>
      <c r="CL11" s="8">
        <f t="shared" ref="CL11" si="147" xml:space="preserve"> CL9+CL10</f>
        <v>170</v>
      </c>
      <c r="CM11" s="8">
        <f t="shared" ref="CM11" si="148" xml:space="preserve"> CM9+CM10</f>
        <v>170</v>
      </c>
      <c r="CN11" s="8">
        <f t="shared" ref="CN11" si="149" xml:space="preserve"> CN9+CN10</f>
        <v>170</v>
      </c>
      <c r="CO11" s="8">
        <f t="shared" ref="CO11" si="150" xml:space="preserve"> CO9+CO10</f>
        <v>170</v>
      </c>
      <c r="CP11" s="8">
        <f t="shared" ref="CP11" si="151" xml:space="preserve"> CP9+CP10</f>
        <v>170</v>
      </c>
      <c r="CQ11" s="8">
        <f t="shared" ref="CQ11" si="152" xml:space="preserve"> CQ9+CQ10</f>
        <v>170</v>
      </c>
      <c r="CR11" s="8">
        <f t="shared" ref="CR11" si="153" xml:space="preserve"> CR9+CR10</f>
        <v>170</v>
      </c>
      <c r="CS11" s="8">
        <f t="shared" ref="CS11" si="154" xml:space="preserve"> CS9+CS10</f>
        <v>170</v>
      </c>
      <c r="CT11" s="8">
        <f t="shared" ref="CT11" si="155" xml:space="preserve"> CT9+CT10</f>
        <v>170</v>
      </c>
      <c r="CU11" s="8">
        <f t="shared" ref="CU11" si="156" xml:space="preserve"> CU9+CU10</f>
        <v>170</v>
      </c>
      <c r="CV11" s="8">
        <f t="shared" ref="CV11" si="157" xml:space="preserve"> CV9+CV10</f>
        <v>170</v>
      </c>
      <c r="CW11" s="8">
        <f t="shared" ref="CW11" si="158" xml:space="preserve"> CW9+CW10</f>
        <v>170</v>
      </c>
      <c r="CX11" s="8">
        <f t="shared" ref="CX11" si="159" xml:space="preserve"> CX9+CX10</f>
        <v>170</v>
      </c>
      <c r="CY11" s="8">
        <f t="shared" ref="CY11" si="160" xml:space="preserve"> CY9+CY10</f>
        <v>170</v>
      </c>
      <c r="CZ11" s="8">
        <f t="shared" ref="CZ11" si="161" xml:space="preserve"> CZ9+CZ10</f>
        <v>170</v>
      </c>
      <c r="DA11" s="8">
        <f t="shared" ref="DA11" si="162" xml:space="preserve"> DA9+DA10</f>
        <v>170</v>
      </c>
      <c r="DB11" s="8">
        <f t="shared" ref="DB11" si="163" xml:space="preserve"> DB9+DB10</f>
        <v>170</v>
      </c>
      <c r="DC11" s="8">
        <f t="shared" ref="DC11" si="164" xml:space="preserve"> DC9+DC10</f>
        <v>170</v>
      </c>
      <c r="DD11" s="8">
        <f t="shared" ref="DD11" si="165" xml:space="preserve"> DD9+DD10</f>
        <v>170</v>
      </c>
      <c r="DE11" s="8">
        <f t="shared" ref="DE11" si="166" xml:space="preserve"> DE9+DE10</f>
        <v>170</v>
      </c>
      <c r="DF11" s="8">
        <f t="shared" ref="DF11" si="167" xml:space="preserve"> DF9+DF10</f>
        <v>170</v>
      </c>
      <c r="DG11" s="8">
        <f t="shared" ref="DG11" si="168" xml:space="preserve"> DG9+DG10</f>
        <v>170</v>
      </c>
      <c r="DH11" s="8">
        <f t="shared" ref="DH11" si="169" xml:space="preserve"> DH9+DH10</f>
        <v>170</v>
      </c>
      <c r="DI11" s="8">
        <f t="shared" ref="DI11" si="170" xml:space="preserve"> DI9+DI10</f>
        <v>170</v>
      </c>
      <c r="DJ11" s="8">
        <f t="shared" ref="DJ11" si="171" xml:space="preserve"> DJ9+DJ10</f>
        <v>170</v>
      </c>
      <c r="DK11" s="8">
        <f t="shared" ref="DK11" si="172" xml:space="preserve"> DK9+DK10</f>
        <v>170</v>
      </c>
      <c r="DL11" s="8">
        <f t="shared" ref="DL11" si="173" xml:space="preserve"> DL9+DL10</f>
        <v>170</v>
      </c>
      <c r="DM11" s="8">
        <f t="shared" ref="DM11" si="174" xml:space="preserve"> DM9+DM10</f>
        <v>170</v>
      </c>
      <c r="DN11" s="8">
        <f t="shared" ref="DN11" si="175" xml:space="preserve"> DN9+DN10</f>
        <v>170</v>
      </c>
      <c r="DO11" s="8">
        <f t="shared" ref="DO11" si="176" xml:space="preserve"> DO9+DO10</f>
        <v>170</v>
      </c>
      <c r="DP11" s="8">
        <f t="shared" ref="DP11" si="177" xml:space="preserve"> DP9+DP10</f>
        <v>170</v>
      </c>
      <c r="DQ11" s="8">
        <f t="shared" ref="DQ11" si="178" xml:space="preserve"> DQ9+DQ10</f>
        <v>170</v>
      </c>
      <c r="DR11" s="8">
        <f t="shared" ref="DR11" si="179" xml:space="preserve"> DR9+DR10</f>
        <v>170</v>
      </c>
      <c r="DS11" s="8">
        <f t="shared" ref="DS11" si="180" xml:space="preserve"> DS9+DS10</f>
        <v>170</v>
      </c>
      <c r="DT11" s="8">
        <f t="shared" ref="DT11" si="181" xml:space="preserve"> DT9+DT10</f>
        <v>170</v>
      </c>
      <c r="DU11" s="8">
        <f t="shared" ref="DU11" si="182" xml:space="preserve"> DU9+DU10</f>
        <v>170</v>
      </c>
      <c r="DV11" s="8">
        <f t="shared" ref="DV11" si="183" xml:space="preserve"> DV9+DV10</f>
        <v>170</v>
      </c>
      <c r="DW11" s="8">
        <f t="shared" ref="DW11" si="184" xml:space="preserve"> DW9+DW10</f>
        <v>170</v>
      </c>
      <c r="DX11" s="8">
        <f t="shared" ref="DX11" si="185" xml:space="preserve"> DX9+DX10</f>
        <v>170</v>
      </c>
      <c r="DY11" s="8">
        <f t="shared" ref="DY11" si="186" xml:space="preserve"> DY9+DY10</f>
        <v>170</v>
      </c>
      <c r="DZ11" s="8">
        <f t="shared" ref="DZ11" si="187" xml:space="preserve"> DZ9+DZ10</f>
        <v>170</v>
      </c>
      <c r="EA11" s="8">
        <f t="shared" ref="EA11" si="188" xml:space="preserve"> EA9+EA10</f>
        <v>170</v>
      </c>
      <c r="EB11" s="8">
        <f t="shared" ref="EB11" si="189" xml:space="preserve"> EB9+EB10</f>
        <v>170</v>
      </c>
      <c r="EC11" s="8">
        <f t="shared" ref="EC11" si="190" xml:space="preserve"> EC9+EC10</f>
        <v>170</v>
      </c>
      <c r="ED11" s="8">
        <f t="shared" ref="ED11" si="191" xml:space="preserve"> ED9+ED10</f>
        <v>170</v>
      </c>
      <c r="EE11" s="8">
        <f t="shared" ref="EE11" si="192" xml:space="preserve"> EE9+EE10</f>
        <v>170</v>
      </c>
      <c r="EF11" s="8">
        <f t="shared" ref="EF11" si="193" xml:space="preserve"> EF9+EF10</f>
        <v>170</v>
      </c>
      <c r="EG11" s="8">
        <f t="shared" ref="EG11" si="194" xml:space="preserve"> EG9+EG10</f>
        <v>170</v>
      </c>
      <c r="EH11" s="8">
        <f t="shared" ref="EH11" si="195" xml:space="preserve"> EH9+EH10</f>
        <v>170</v>
      </c>
      <c r="EI11" s="8">
        <f t="shared" ref="EI11" si="196" xml:space="preserve"> EI9+EI10</f>
        <v>170</v>
      </c>
      <c r="EJ11" s="8">
        <f t="shared" ref="EJ11" si="197" xml:space="preserve"> EJ9+EJ10</f>
        <v>170</v>
      </c>
      <c r="EK11" s="8">
        <f t="shared" ref="EK11" si="198" xml:space="preserve"> EK9+EK10</f>
        <v>170</v>
      </c>
      <c r="EL11" s="8">
        <f t="shared" ref="EL11" si="199" xml:space="preserve"> EL9+EL10</f>
        <v>170</v>
      </c>
      <c r="EM11" s="8">
        <f t="shared" ref="EM11" si="200" xml:space="preserve"> EM9+EM10</f>
        <v>170</v>
      </c>
      <c r="EP11" s="26" t="s">
        <v>138</v>
      </c>
      <c r="EQ11" s="8">
        <f xml:space="preserve"> EQ9+EQ10</f>
        <v>65</v>
      </c>
      <c r="ER11" s="8">
        <f t="shared" ref="ER11:HC11" si="201" xml:space="preserve"> ER9+ER10</f>
        <v>80</v>
      </c>
      <c r="ES11" s="8">
        <f t="shared" si="201"/>
        <v>95</v>
      </c>
      <c r="ET11" s="8">
        <f t="shared" si="201"/>
        <v>110</v>
      </c>
      <c r="EU11" s="8">
        <f t="shared" si="201"/>
        <v>125</v>
      </c>
      <c r="EV11" s="8">
        <f t="shared" si="201"/>
        <v>140</v>
      </c>
      <c r="EW11" s="8">
        <f t="shared" si="201"/>
        <v>155</v>
      </c>
      <c r="EX11" s="8">
        <f t="shared" si="201"/>
        <v>170</v>
      </c>
      <c r="EY11" s="8">
        <f t="shared" si="201"/>
        <v>170</v>
      </c>
      <c r="EZ11" s="8">
        <f t="shared" si="201"/>
        <v>170</v>
      </c>
      <c r="FA11" s="8">
        <f t="shared" si="201"/>
        <v>170</v>
      </c>
      <c r="FB11" s="8">
        <f t="shared" si="201"/>
        <v>170</v>
      </c>
      <c r="FC11" s="8">
        <f t="shared" si="201"/>
        <v>170</v>
      </c>
      <c r="FD11" s="8">
        <f t="shared" si="201"/>
        <v>170</v>
      </c>
      <c r="FE11" s="8">
        <f t="shared" si="201"/>
        <v>170</v>
      </c>
      <c r="FF11" s="8">
        <f t="shared" si="201"/>
        <v>170</v>
      </c>
      <c r="FG11" s="8">
        <f t="shared" si="201"/>
        <v>170</v>
      </c>
      <c r="FH11" s="8">
        <f t="shared" si="201"/>
        <v>170</v>
      </c>
      <c r="FI11" s="8">
        <f t="shared" si="201"/>
        <v>170</v>
      </c>
      <c r="FJ11" s="8">
        <f t="shared" si="201"/>
        <v>170</v>
      </c>
      <c r="FK11" s="8">
        <f t="shared" si="201"/>
        <v>170</v>
      </c>
      <c r="FL11" s="8">
        <f t="shared" si="201"/>
        <v>170</v>
      </c>
      <c r="FM11" s="8">
        <f t="shared" si="201"/>
        <v>170</v>
      </c>
      <c r="FN11" s="8">
        <f t="shared" si="201"/>
        <v>170</v>
      </c>
      <c r="FO11" s="8">
        <f t="shared" si="201"/>
        <v>170</v>
      </c>
      <c r="FP11" s="8">
        <f t="shared" si="201"/>
        <v>170</v>
      </c>
      <c r="FQ11" s="8">
        <f t="shared" si="201"/>
        <v>170</v>
      </c>
      <c r="FR11" s="8">
        <f t="shared" si="201"/>
        <v>170</v>
      </c>
      <c r="FS11" s="8">
        <f t="shared" si="201"/>
        <v>170</v>
      </c>
      <c r="FT11" s="8">
        <f t="shared" si="201"/>
        <v>170</v>
      </c>
      <c r="FU11" s="8">
        <f t="shared" si="201"/>
        <v>170</v>
      </c>
      <c r="FV11" s="8">
        <f t="shared" si="201"/>
        <v>170</v>
      </c>
      <c r="FW11" s="8">
        <f t="shared" si="201"/>
        <v>170</v>
      </c>
      <c r="FX11" s="8">
        <f t="shared" si="201"/>
        <v>170</v>
      </c>
      <c r="FY11" s="8">
        <f t="shared" si="201"/>
        <v>170</v>
      </c>
      <c r="FZ11" s="8">
        <f t="shared" si="201"/>
        <v>170</v>
      </c>
      <c r="GA11" s="8">
        <f t="shared" si="201"/>
        <v>170</v>
      </c>
      <c r="GB11" s="8">
        <f t="shared" si="201"/>
        <v>170</v>
      </c>
      <c r="GC11" s="8">
        <f t="shared" si="201"/>
        <v>170</v>
      </c>
      <c r="GD11" s="8">
        <f t="shared" si="201"/>
        <v>170</v>
      </c>
      <c r="GE11" s="8">
        <f t="shared" si="201"/>
        <v>170</v>
      </c>
      <c r="GF11" s="8">
        <f t="shared" si="201"/>
        <v>170</v>
      </c>
      <c r="GG11" s="8">
        <f t="shared" si="201"/>
        <v>170</v>
      </c>
      <c r="GH11" s="8">
        <f t="shared" si="201"/>
        <v>170</v>
      </c>
      <c r="GI11" s="8">
        <f t="shared" si="201"/>
        <v>170</v>
      </c>
      <c r="GJ11" s="8">
        <f t="shared" si="201"/>
        <v>170</v>
      </c>
      <c r="GK11" s="8">
        <f t="shared" si="201"/>
        <v>170</v>
      </c>
      <c r="GL11" s="8">
        <f t="shared" si="201"/>
        <v>170</v>
      </c>
      <c r="GM11" s="8">
        <f t="shared" si="201"/>
        <v>170</v>
      </c>
      <c r="GN11" s="8">
        <f t="shared" si="201"/>
        <v>170</v>
      </c>
      <c r="GO11" s="8">
        <f t="shared" si="201"/>
        <v>170</v>
      </c>
      <c r="GP11" s="8">
        <f t="shared" si="201"/>
        <v>170</v>
      </c>
      <c r="GQ11" s="8">
        <f t="shared" si="201"/>
        <v>170</v>
      </c>
      <c r="GR11" s="8">
        <f t="shared" si="201"/>
        <v>170</v>
      </c>
      <c r="GS11" s="8">
        <f t="shared" si="201"/>
        <v>170</v>
      </c>
      <c r="GT11" s="8">
        <f t="shared" si="201"/>
        <v>170</v>
      </c>
      <c r="GU11" s="8">
        <f t="shared" si="201"/>
        <v>170</v>
      </c>
      <c r="GV11" s="8">
        <f t="shared" si="201"/>
        <v>170</v>
      </c>
      <c r="GW11" s="8">
        <f t="shared" si="201"/>
        <v>170</v>
      </c>
      <c r="GX11" s="8">
        <f t="shared" si="201"/>
        <v>170</v>
      </c>
      <c r="GY11" s="8">
        <f t="shared" si="201"/>
        <v>170</v>
      </c>
      <c r="GZ11" s="8">
        <f t="shared" si="201"/>
        <v>170</v>
      </c>
      <c r="HA11" s="8">
        <f t="shared" si="201"/>
        <v>170</v>
      </c>
      <c r="HB11" s="8">
        <f t="shared" si="201"/>
        <v>170</v>
      </c>
      <c r="HC11" s="8">
        <f t="shared" si="201"/>
        <v>170</v>
      </c>
      <c r="HD11" s="8">
        <f t="shared" ref="HD11:IM11" si="202" xml:space="preserve"> HD9+HD10</f>
        <v>170</v>
      </c>
      <c r="HE11" s="8">
        <f t="shared" si="202"/>
        <v>170</v>
      </c>
      <c r="HF11" s="8">
        <f t="shared" si="202"/>
        <v>170</v>
      </c>
      <c r="HG11" s="8">
        <f t="shared" si="202"/>
        <v>170</v>
      </c>
      <c r="HH11" s="8">
        <f t="shared" si="202"/>
        <v>170</v>
      </c>
      <c r="HI11" s="8">
        <f t="shared" si="202"/>
        <v>170</v>
      </c>
      <c r="HJ11" s="8">
        <f t="shared" si="202"/>
        <v>170</v>
      </c>
      <c r="HK11" s="8">
        <f t="shared" si="202"/>
        <v>170</v>
      </c>
      <c r="HL11" s="8">
        <f t="shared" si="202"/>
        <v>170</v>
      </c>
      <c r="HM11" s="8">
        <f t="shared" si="202"/>
        <v>170</v>
      </c>
      <c r="HN11" s="8">
        <f t="shared" si="202"/>
        <v>170</v>
      </c>
      <c r="HO11" s="8">
        <f t="shared" si="202"/>
        <v>170</v>
      </c>
      <c r="HP11" s="8">
        <f t="shared" si="202"/>
        <v>170</v>
      </c>
      <c r="HQ11" s="8">
        <f t="shared" si="202"/>
        <v>170</v>
      </c>
      <c r="HR11" s="8">
        <f t="shared" si="202"/>
        <v>170</v>
      </c>
      <c r="HS11" s="8">
        <f t="shared" si="202"/>
        <v>170</v>
      </c>
      <c r="HT11" s="8">
        <f t="shared" si="202"/>
        <v>170</v>
      </c>
      <c r="HU11" s="8">
        <f t="shared" si="202"/>
        <v>170</v>
      </c>
      <c r="HV11" s="8">
        <f t="shared" si="202"/>
        <v>170</v>
      </c>
      <c r="HW11" s="8">
        <f t="shared" si="202"/>
        <v>170</v>
      </c>
      <c r="HX11" s="8">
        <f t="shared" si="202"/>
        <v>170</v>
      </c>
      <c r="HY11" s="8">
        <f t="shared" si="202"/>
        <v>170</v>
      </c>
      <c r="HZ11" s="8">
        <f t="shared" si="202"/>
        <v>170</v>
      </c>
      <c r="IA11" s="8">
        <f t="shared" si="202"/>
        <v>170</v>
      </c>
      <c r="IB11" s="8">
        <f t="shared" si="202"/>
        <v>170</v>
      </c>
      <c r="IC11" s="8">
        <f t="shared" si="202"/>
        <v>170</v>
      </c>
      <c r="ID11" s="8">
        <f t="shared" si="202"/>
        <v>170</v>
      </c>
      <c r="IE11" s="8">
        <f t="shared" si="202"/>
        <v>170</v>
      </c>
      <c r="IF11" s="8">
        <f t="shared" si="202"/>
        <v>170</v>
      </c>
      <c r="IG11" s="8">
        <f t="shared" si="202"/>
        <v>170</v>
      </c>
      <c r="IH11" s="8">
        <f t="shared" si="202"/>
        <v>170</v>
      </c>
      <c r="II11" s="8">
        <f t="shared" si="202"/>
        <v>170</v>
      </c>
      <c r="IJ11" s="8">
        <f t="shared" si="202"/>
        <v>170</v>
      </c>
      <c r="IK11" s="8">
        <f t="shared" si="202"/>
        <v>170</v>
      </c>
      <c r="IL11" s="8">
        <f t="shared" si="202"/>
        <v>170</v>
      </c>
      <c r="IM11" s="8">
        <f t="shared" si="202"/>
        <v>170</v>
      </c>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row>
    <row r="12" spans="1:351" ht="18.399999999999999">
      <c r="A12" s="29"/>
      <c r="B12" s="16"/>
      <c r="C12" s="32"/>
      <c r="D12" s="32"/>
      <c r="E12" s="32"/>
      <c r="F12" s="32"/>
      <c r="G12" s="32"/>
      <c r="H12" s="32"/>
      <c r="I12" s="32"/>
      <c r="J12" s="32"/>
      <c r="K12" s="32"/>
      <c r="L12" s="32"/>
      <c r="M12" s="32"/>
      <c r="N12" s="32"/>
      <c r="O12" s="32"/>
      <c r="P12" s="32"/>
      <c r="Q12" s="16"/>
      <c r="R12" s="16"/>
      <c r="S12" s="29"/>
      <c r="V12" t="s">
        <v>139</v>
      </c>
      <c r="W12">
        <f>VLOOKUP("Carbon_Offset", 'General Project Info'!$R$32:$W$42, 2, FALSE)</f>
        <v>0.02</v>
      </c>
      <c r="X12" t="s">
        <v>140</v>
      </c>
      <c r="Y12">
        <f>VLOOKUP("Carbon_Offset", 'General Project Info'!$R$32:$W$42, 6, FALSE)</f>
        <v>1.03</v>
      </c>
      <c r="AA12" t="s">
        <v>141</v>
      </c>
      <c r="AB12">
        <f>1+'General Project Info'!$F$22/100</f>
        <v>1.03</v>
      </c>
      <c r="AD12" t="s">
        <v>142</v>
      </c>
      <c r="AH12" s="25" t="e">
        <f>SUMPRODUCT(I14:I27, V14:V27)/SUM(I14:I27)</f>
        <v>#DIV/0!</v>
      </c>
      <c r="AP12" t="s">
        <v>143</v>
      </c>
      <c r="AQ12">
        <f t="shared" ref="AQ12:BV12" si="203">(1/$AB$12)^AQ13</f>
        <v>1</v>
      </c>
      <c r="AR12">
        <f t="shared" si="203"/>
        <v>0.970873786407767</v>
      </c>
      <c r="AS12">
        <f t="shared" si="203"/>
        <v>0.94259590913375435</v>
      </c>
      <c r="AT12">
        <f t="shared" si="203"/>
        <v>0.91514165935315961</v>
      </c>
      <c r="AU12">
        <f t="shared" si="203"/>
        <v>0.88848704791568889</v>
      </c>
      <c r="AV12">
        <f t="shared" si="203"/>
        <v>0.862608784384164</v>
      </c>
      <c r="AW12">
        <f t="shared" si="203"/>
        <v>0.83748425668365434</v>
      </c>
      <c r="AX12">
        <f t="shared" si="203"/>
        <v>0.81309151134335378</v>
      </c>
      <c r="AY12">
        <f t="shared" si="203"/>
        <v>0.78940923431393561</v>
      </c>
      <c r="AZ12">
        <f t="shared" si="203"/>
        <v>0.76641673234362684</v>
      </c>
      <c r="BA12">
        <f t="shared" si="203"/>
        <v>0.74409391489672505</v>
      </c>
      <c r="BB12">
        <f t="shared" si="203"/>
        <v>0.72242127659876221</v>
      </c>
      <c r="BC12">
        <f t="shared" si="203"/>
        <v>0.70137988019297304</v>
      </c>
      <c r="BD12">
        <f t="shared" si="203"/>
        <v>0.6809513399931777</v>
      </c>
      <c r="BE12">
        <f t="shared" si="203"/>
        <v>0.66111780581861912</v>
      </c>
      <c r="BF12">
        <f t="shared" si="203"/>
        <v>0.64186194739671765</v>
      </c>
      <c r="BG12">
        <f t="shared" si="203"/>
        <v>0.62316693922011412</v>
      </c>
      <c r="BH12">
        <f t="shared" si="203"/>
        <v>0.60501644584477099</v>
      </c>
      <c r="BI12">
        <f t="shared" si="203"/>
        <v>0.58739460761628248</v>
      </c>
      <c r="BJ12">
        <f t="shared" si="203"/>
        <v>0.57028602681192475</v>
      </c>
      <c r="BK12">
        <f t="shared" si="203"/>
        <v>0.55367575418633475</v>
      </c>
      <c r="BL12">
        <f t="shared" si="203"/>
        <v>0.53754927590906287</v>
      </c>
      <c r="BM12">
        <f t="shared" si="203"/>
        <v>0.52189250088258532</v>
      </c>
      <c r="BN12">
        <f t="shared" si="203"/>
        <v>0.50669174842969444</v>
      </c>
      <c r="BO12">
        <f t="shared" si="203"/>
        <v>0.49193373633950915</v>
      </c>
      <c r="BP12">
        <f t="shared" si="203"/>
        <v>0.47760556926165937</v>
      </c>
      <c r="BQ12">
        <f t="shared" si="203"/>
        <v>0.46369472743850421</v>
      </c>
      <c r="BR12">
        <f t="shared" si="203"/>
        <v>0.45018905576553808</v>
      </c>
      <c r="BS12">
        <f t="shared" si="203"/>
        <v>0.43707675317042538</v>
      </c>
      <c r="BT12">
        <f t="shared" si="203"/>
        <v>0.42434636230138384</v>
      </c>
      <c r="BU12">
        <f t="shared" si="203"/>
        <v>0.41198675951590663</v>
      </c>
      <c r="BV12">
        <f t="shared" si="203"/>
        <v>0.39998714516107442</v>
      </c>
      <c r="BW12">
        <f t="shared" ref="BW12:DB12" si="204">(1/$AB$12)^BW13</f>
        <v>0.38833703413696541</v>
      </c>
      <c r="BX12">
        <f t="shared" si="204"/>
        <v>0.37702624673491786</v>
      </c>
      <c r="BY12">
        <f t="shared" si="204"/>
        <v>0.36604489974263871</v>
      </c>
      <c r="BZ12">
        <f t="shared" si="204"/>
        <v>0.35538339780838712</v>
      </c>
      <c r="CA12">
        <f t="shared" si="204"/>
        <v>0.34503242505668652</v>
      </c>
      <c r="CB12">
        <f t="shared" si="204"/>
        <v>0.33498293694823933</v>
      </c>
      <c r="CC12">
        <f t="shared" si="204"/>
        <v>0.32522615237693137</v>
      </c>
      <c r="CD12">
        <f t="shared" si="204"/>
        <v>0.31575354599702077</v>
      </c>
      <c r="CE12">
        <f t="shared" si="204"/>
        <v>0.30655684077380652</v>
      </c>
      <c r="CF12">
        <f t="shared" si="204"/>
        <v>0.2976280007512685</v>
      </c>
      <c r="CG12">
        <f t="shared" si="204"/>
        <v>0.28895922403035773</v>
      </c>
      <c r="CH12">
        <f t="shared" si="204"/>
        <v>0.28054293595180363</v>
      </c>
      <c r="CI12">
        <f t="shared" si="204"/>
        <v>0.27237178247747929</v>
      </c>
      <c r="CJ12">
        <f t="shared" si="204"/>
        <v>0.26443862376454297</v>
      </c>
      <c r="CK12">
        <f t="shared" si="204"/>
        <v>0.25673652792674079</v>
      </c>
      <c r="CL12">
        <f t="shared" si="204"/>
        <v>0.24925876497741822</v>
      </c>
      <c r="CM12">
        <f t="shared" si="204"/>
        <v>0.24199880094894971</v>
      </c>
      <c r="CN12">
        <f t="shared" si="204"/>
        <v>0.23495029218344632</v>
      </c>
      <c r="CO12">
        <f t="shared" si="204"/>
        <v>0.2281070797897537</v>
      </c>
      <c r="CP12">
        <f t="shared" si="204"/>
        <v>0.22146318426189679</v>
      </c>
      <c r="CQ12">
        <f t="shared" si="204"/>
        <v>0.21501280025426875</v>
      </c>
      <c r="CR12">
        <f t="shared" si="204"/>
        <v>0.20875029150899879</v>
      </c>
      <c r="CS12">
        <f t="shared" si="204"/>
        <v>0.20267018593106678</v>
      </c>
      <c r="CT12">
        <f t="shared" si="204"/>
        <v>0.19676717080686093</v>
      </c>
      <c r="CU12">
        <f t="shared" si="204"/>
        <v>0.19103608816200091</v>
      </c>
      <c r="CV12">
        <f t="shared" si="204"/>
        <v>0.18547193025436981</v>
      </c>
      <c r="CW12">
        <f t="shared" si="204"/>
        <v>0.18006983519841727</v>
      </c>
      <c r="CX12">
        <f t="shared" si="204"/>
        <v>0.17482508271691</v>
      </c>
      <c r="CY12">
        <f t="shared" si="204"/>
        <v>0.16973309001641748</v>
      </c>
      <c r="CZ12">
        <f t="shared" si="204"/>
        <v>0.16478940778292958</v>
      </c>
      <c r="DA12">
        <f t="shared" si="204"/>
        <v>0.15998971629410638</v>
      </c>
      <c r="DB12">
        <f t="shared" si="204"/>
        <v>0.1553298216447635</v>
      </c>
      <c r="DC12">
        <f t="shared" ref="DC12:EH12" si="205">(1/$AB$12)^DC13</f>
        <v>0.15080565208229463</v>
      </c>
      <c r="DD12">
        <f t="shared" si="205"/>
        <v>0.14641325444882974</v>
      </c>
      <c r="DE12">
        <f t="shared" si="205"/>
        <v>0.14214879072701916</v>
      </c>
      <c r="DF12">
        <f t="shared" si="205"/>
        <v>0.13800853468642638</v>
      </c>
      <c r="DG12">
        <f t="shared" si="205"/>
        <v>0.1339888686275984</v>
      </c>
      <c r="DH12">
        <f t="shared" si="205"/>
        <v>0.13008628022096935</v>
      </c>
      <c r="DI12">
        <f t="shared" si="205"/>
        <v>0.12629735943783429</v>
      </c>
      <c r="DJ12">
        <f t="shared" si="205"/>
        <v>0.12261879557071292</v>
      </c>
      <c r="DK12">
        <f t="shared" si="205"/>
        <v>0.11904737434049797</v>
      </c>
      <c r="DL12">
        <f t="shared" si="205"/>
        <v>0.11557997508786211</v>
      </c>
      <c r="DM12">
        <f t="shared" si="205"/>
        <v>0.11221356804646807</v>
      </c>
      <c r="DN12">
        <f t="shared" si="205"/>
        <v>0.10894521169560006</v>
      </c>
      <c r="DO12">
        <f t="shared" si="205"/>
        <v>0.10577205018990297</v>
      </c>
      <c r="DP12">
        <f t="shared" si="205"/>
        <v>0.10269131086398348</v>
      </c>
      <c r="DQ12">
        <f t="shared" si="205"/>
        <v>9.9700301809692693E-2</v>
      </c>
      <c r="DR12">
        <f t="shared" si="205"/>
        <v>9.6796409523973503E-2</v>
      </c>
      <c r="DS12">
        <f t="shared" si="205"/>
        <v>9.3977096625216971E-2</v>
      </c>
      <c r="DT12">
        <f t="shared" si="205"/>
        <v>9.1239899636132979E-2</v>
      </c>
      <c r="DU12">
        <f t="shared" si="205"/>
        <v>8.8582426831197061E-2</v>
      </c>
      <c r="DV12">
        <f t="shared" si="205"/>
        <v>8.6002356146793274E-2</v>
      </c>
      <c r="DW12">
        <f t="shared" si="205"/>
        <v>8.3497433152226477E-2</v>
      </c>
      <c r="DX12">
        <f t="shared" si="205"/>
        <v>8.1065469079831531E-2</v>
      </c>
      <c r="DY12">
        <f t="shared" si="205"/>
        <v>7.8704338912457802E-2</v>
      </c>
      <c r="DZ12">
        <f t="shared" si="205"/>
        <v>7.6411979526658055E-2</v>
      </c>
      <c r="EA12">
        <f t="shared" si="205"/>
        <v>7.4186387889959279E-2</v>
      </c>
      <c r="EB12">
        <f t="shared" si="205"/>
        <v>7.2025619310640068E-2</v>
      </c>
      <c r="EC12">
        <f t="shared" si="205"/>
        <v>6.9927785738485501E-2</v>
      </c>
      <c r="ED12">
        <f t="shared" si="205"/>
        <v>6.7891054115034474E-2</v>
      </c>
      <c r="EE12">
        <f t="shared" si="205"/>
        <v>6.5913644771878138E-2</v>
      </c>
      <c r="EF12">
        <f t="shared" si="205"/>
        <v>6.3993829875609837E-2</v>
      </c>
      <c r="EG12">
        <f t="shared" si="205"/>
        <v>6.2129931918067802E-2</v>
      </c>
      <c r="EH12">
        <f t="shared" si="205"/>
        <v>6.0320322250551263E-2</v>
      </c>
      <c r="EI12">
        <f t="shared" ref="EI12:EM12" si="206">(1/$AB$12)^EI13</f>
        <v>5.8563419660729379E-2</v>
      </c>
      <c r="EJ12">
        <f t="shared" si="206"/>
        <v>5.685768899099939E-2</v>
      </c>
      <c r="EK12">
        <f t="shared" si="206"/>
        <v>5.5201639797086789E-2</v>
      </c>
      <c r="EL12">
        <f t="shared" si="206"/>
        <v>5.3593825045715339E-2</v>
      </c>
      <c r="EM12">
        <f t="shared" si="206"/>
        <v>5.203283985020906E-2</v>
      </c>
      <c r="EP12" s="26" t="s">
        <v>143</v>
      </c>
      <c r="EQ12">
        <f t="shared" ref="EQ12:HB12" si="207">(1/$AB$12)^EQ13</f>
        <v>1</v>
      </c>
      <c r="ER12">
        <f t="shared" si="207"/>
        <v>0.970873786407767</v>
      </c>
      <c r="ES12">
        <f t="shared" si="207"/>
        <v>0.94259590913375435</v>
      </c>
      <c r="ET12">
        <f t="shared" si="207"/>
        <v>0.91514165935315961</v>
      </c>
      <c r="EU12">
        <f t="shared" si="207"/>
        <v>0.88848704791568889</v>
      </c>
      <c r="EV12">
        <f t="shared" si="207"/>
        <v>0.862608784384164</v>
      </c>
      <c r="EW12">
        <f t="shared" si="207"/>
        <v>0.83748425668365434</v>
      </c>
      <c r="EX12">
        <f t="shared" si="207"/>
        <v>0.81309151134335378</v>
      </c>
      <c r="EY12">
        <f t="shared" si="207"/>
        <v>0.78940923431393561</v>
      </c>
      <c r="EZ12">
        <f t="shared" si="207"/>
        <v>0.76641673234362684</v>
      </c>
      <c r="FA12">
        <f t="shared" si="207"/>
        <v>0.74409391489672505</v>
      </c>
      <c r="FB12">
        <f t="shared" si="207"/>
        <v>0.72242127659876221</v>
      </c>
      <c r="FC12">
        <f t="shared" si="207"/>
        <v>0.70137988019297304</v>
      </c>
      <c r="FD12">
        <f t="shared" si="207"/>
        <v>0.6809513399931777</v>
      </c>
      <c r="FE12">
        <f t="shared" si="207"/>
        <v>0.66111780581861912</v>
      </c>
      <c r="FF12">
        <f t="shared" si="207"/>
        <v>0.64186194739671765</v>
      </c>
      <c r="FG12">
        <f t="shared" si="207"/>
        <v>0.62316693922011412</v>
      </c>
      <c r="FH12">
        <f t="shared" si="207"/>
        <v>0.60501644584477099</v>
      </c>
      <c r="FI12">
        <f t="shared" si="207"/>
        <v>0.58739460761628248</v>
      </c>
      <c r="FJ12">
        <f t="shared" si="207"/>
        <v>0.57028602681192475</v>
      </c>
      <c r="FK12">
        <f t="shared" si="207"/>
        <v>0.55367575418633475</v>
      </c>
      <c r="FL12">
        <f t="shared" si="207"/>
        <v>0.53754927590906287</v>
      </c>
      <c r="FM12">
        <f t="shared" si="207"/>
        <v>0.52189250088258532</v>
      </c>
      <c r="FN12">
        <f t="shared" si="207"/>
        <v>0.50669174842969444</v>
      </c>
      <c r="FO12">
        <f t="shared" si="207"/>
        <v>0.49193373633950915</v>
      </c>
      <c r="FP12">
        <f t="shared" si="207"/>
        <v>0.47760556926165937</v>
      </c>
      <c r="FQ12">
        <f t="shared" si="207"/>
        <v>0.46369472743850421</v>
      </c>
      <c r="FR12">
        <f t="shared" si="207"/>
        <v>0.45018905576553808</v>
      </c>
      <c r="FS12">
        <f t="shared" si="207"/>
        <v>0.43707675317042538</v>
      </c>
      <c r="FT12">
        <f t="shared" si="207"/>
        <v>0.42434636230138384</v>
      </c>
      <c r="FU12">
        <f t="shared" si="207"/>
        <v>0.41198675951590663</v>
      </c>
      <c r="FV12">
        <f t="shared" si="207"/>
        <v>0.39998714516107442</v>
      </c>
      <c r="FW12">
        <f t="shared" si="207"/>
        <v>0.38833703413696541</v>
      </c>
      <c r="FX12">
        <f t="shared" si="207"/>
        <v>0.37702624673491786</v>
      </c>
      <c r="FY12">
        <f t="shared" si="207"/>
        <v>0.36604489974263871</v>
      </c>
      <c r="FZ12">
        <f t="shared" si="207"/>
        <v>0.35538339780838712</v>
      </c>
      <c r="GA12">
        <f t="shared" si="207"/>
        <v>0.34503242505668652</v>
      </c>
      <c r="GB12">
        <f t="shared" si="207"/>
        <v>0.33498293694823933</v>
      </c>
      <c r="GC12">
        <f t="shared" si="207"/>
        <v>0.32522615237693137</v>
      </c>
      <c r="GD12">
        <f t="shared" si="207"/>
        <v>0.31575354599702077</v>
      </c>
      <c r="GE12">
        <f t="shared" si="207"/>
        <v>0.30655684077380652</v>
      </c>
      <c r="GF12">
        <f t="shared" si="207"/>
        <v>0.2976280007512685</v>
      </c>
      <c r="GG12">
        <f t="shared" si="207"/>
        <v>0.28895922403035773</v>
      </c>
      <c r="GH12">
        <f t="shared" si="207"/>
        <v>0.28054293595180363</v>
      </c>
      <c r="GI12">
        <f t="shared" si="207"/>
        <v>0.27237178247747929</v>
      </c>
      <c r="GJ12">
        <f t="shared" si="207"/>
        <v>0.26443862376454297</v>
      </c>
      <c r="GK12">
        <f t="shared" si="207"/>
        <v>0.25673652792674079</v>
      </c>
      <c r="GL12">
        <f t="shared" si="207"/>
        <v>0.24925876497741822</v>
      </c>
      <c r="GM12">
        <f t="shared" si="207"/>
        <v>0.24199880094894971</v>
      </c>
      <c r="GN12">
        <f t="shared" si="207"/>
        <v>0.23495029218344632</v>
      </c>
      <c r="GO12">
        <f t="shared" si="207"/>
        <v>0.2281070797897537</v>
      </c>
      <c r="GP12">
        <f t="shared" si="207"/>
        <v>0.22146318426189679</v>
      </c>
      <c r="GQ12">
        <f t="shared" si="207"/>
        <v>0.21501280025426875</v>
      </c>
      <c r="GR12">
        <f t="shared" si="207"/>
        <v>0.20875029150899879</v>
      </c>
      <c r="GS12">
        <f t="shared" si="207"/>
        <v>0.20267018593106678</v>
      </c>
      <c r="GT12">
        <f t="shared" si="207"/>
        <v>0.19676717080686093</v>
      </c>
      <c r="GU12">
        <f t="shared" si="207"/>
        <v>0.19103608816200091</v>
      </c>
      <c r="GV12">
        <f t="shared" si="207"/>
        <v>0.18547193025436981</v>
      </c>
      <c r="GW12">
        <f t="shared" si="207"/>
        <v>0.18006983519841727</v>
      </c>
      <c r="GX12">
        <f t="shared" si="207"/>
        <v>0.17482508271691</v>
      </c>
      <c r="GY12">
        <f t="shared" si="207"/>
        <v>0.16973309001641748</v>
      </c>
      <c r="GZ12">
        <f t="shared" si="207"/>
        <v>0.16478940778292958</v>
      </c>
      <c r="HA12">
        <f t="shared" si="207"/>
        <v>0.15998971629410638</v>
      </c>
      <c r="HB12">
        <f t="shared" si="207"/>
        <v>0.1553298216447635</v>
      </c>
      <c r="HC12">
        <f t="shared" ref="HC12:IM12" si="208">(1/$AB$12)^HC13</f>
        <v>0.15080565208229463</v>
      </c>
      <c r="HD12">
        <f t="shared" si="208"/>
        <v>0.14641325444882974</v>
      </c>
      <c r="HE12">
        <f t="shared" si="208"/>
        <v>0.14214879072701916</v>
      </c>
      <c r="HF12">
        <f t="shared" si="208"/>
        <v>0.13800853468642638</v>
      </c>
      <c r="HG12">
        <f t="shared" si="208"/>
        <v>0.1339888686275984</v>
      </c>
      <c r="HH12">
        <f t="shared" si="208"/>
        <v>0.13008628022096935</v>
      </c>
      <c r="HI12">
        <f t="shared" si="208"/>
        <v>0.12629735943783429</v>
      </c>
      <c r="HJ12">
        <f t="shared" si="208"/>
        <v>0.12261879557071292</v>
      </c>
      <c r="HK12">
        <f t="shared" si="208"/>
        <v>0.11904737434049797</v>
      </c>
      <c r="HL12">
        <f t="shared" si="208"/>
        <v>0.11557997508786211</v>
      </c>
      <c r="HM12">
        <f t="shared" si="208"/>
        <v>0.11221356804646807</v>
      </c>
      <c r="HN12">
        <f t="shared" si="208"/>
        <v>0.10894521169560006</v>
      </c>
      <c r="HO12">
        <f t="shared" si="208"/>
        <v>0.10577205018990297</v>
      </c>
      <c r="HP12">
        <f t="shared" si="208"/>
        <v>0.10269131086398348</v>
      </c>
      <c r="HQ12">
        <f t="shared" si="208"/>
        <v>9.9700301809692693E-2</v>
      </c>
      <c r="HR12">
        <f t="shared" si="208"/>
        <v>9.6796409523973503E-2</v>
      </c>
      <c r="HS12">
        <f t="shared" si="208"/>
        <v>9.3977096625216971E-2</v>
      </c>
      <c r="HT12">
        <f t="shared" si="208"/>
        <v>9.1239899636132979E-2</v>
      </c>
      <c r="HU12">
        <f t="shared" si="208"/>
        <v>8.8582426831197061E-2</v>
      </c>
      <c r="HV12">
        <f t="shared" si="208"/>
        <v>8.6002356146793274E-2</v>
      </c>
      <c r="HW12">
        <f t="shared" si="208"/>
        <v>8.3497433152226477E-2</v>
      </c>
      <c r="HX12">
        <f t="shared" si="208"/>
        <v>8.1065469079831531E-2</v>
      </c>
      <c r="HY12">
        <f t="shared" si="208"/>
        <v>7.8704338912457802E-2</v>
      </c>
      <c r="HZ12">
        <f t="shared" si="208"/>
        <v>7.6411979526658055E-2</v>
      </c>
      <c r="IA12">
        <f t="shared" si="208"/>
        <v>7.4186387889959279E-2</v>
      </c>
      <c r="IB12">
        <f t="shared" si="208"/>
        <v>7.2025619310640068E-2</v>
      </c>
      <c r="IC12">
        <f t="shared" si="208"/>
        <v>6.9927785738485501E-2</v>
      </c>
      <c r="ID12">
        <f t="shared" si="208"/>
        <v>6.7891054115034474E-2</v>
      </c>
      <c r="IE12">
        <f t="shared" si="208"/>
        <v>6.5913644771878138E-2</v>
      </c>
      <c r="IF12">
        <f t="shared" si="208"/>
        <v>6.3993829875609837E-2</v>
      </c>
      <c r="IG12">
        <f t="shared" si="208"/>
        <v>6.2129931918067802E-2</v>
      </c>
      <c r="IH12">
        <f t="shared" si="208"/>
        <v>6.0320322250551263E-2</v>
      </c>
      <c r="II12">
        <f t="shared" si="208"/>
        <v>5.8563419660729379E-2</v>
      </c>
      <c r="IJ12">
        <f t="shared" si="208"/>
        <v>5.685768899099939E-2</v>
      </c>
      <c r="IK12">
        <f t="shared" si="208"/>
        <v>5.5201639797086789E-2</v>
      </c>
      <c r="IL12">
        <f t="shared" si="208"/>
        <v>5.3593825045715339E-2</v>
      </c>
      <c r="IM12">
        <f t="shared" si="208"/>
        <v>5.203283985020906E-2</v>
      </c>
    </row>
    <row r="13" spans="1:351" ht="56.25" customHeight="1">
      <c r="A13" s="29"/>
      <c r="B13" s="16"/>
      <c r="C13" s="252" t="s">
        <v>144</v>
      </c>
      <c r="D13" s="252"/>
      <c r="E13" s="84" t="s">
        <v>145</v>
      </c>
      <c r="F13" s="102" t="s">
        <v>146</v>
      </c>
      <c r="G13" s="84" t="s">
        <v>147</v>
      </c>
      <c r="H13" s="84" t="s">
        <v>66</v>
      </c>
      <c r="I13" s="102" t="s">
        <v>148</v>
      </c>
      <c r="J13" s="84" t="s">
        <v>149</v>
      </c>
      <c r="K13" s="84" t="s">
        <v>150</v>
      </c>
      <c r="L13" s="102" t="s">
        <v>151</v>
      </c>
      <c r="M13" s="84" t="s">
        <v>152</v>
      </c>
      <c r="N13" s="84" t="s">
        <v>153</v>
      </c>
      <c r="O13" s="84" t="s">
        <v>154</v>
      </c>
      <c r="P13" s="84" t="s">
        <v>155</v>
      </c>
      <c r="Q13" s="152" t="s">
        <v>156</v>
      </c>
      <c r="R13" s="16"/>
      <c r="S13" s="29"/>
      <c r="U13" t="s">
        <v>157</v>
      </c>
      <c r="V13" t="s">
        <v>158</v>
      </c>
      <c r="W13" t="s">
        <v>159</v>
      </c>
      <c r="X13" t="s">
        <v>160</v>
      </c>
      <c r="Y13" t="s">
        <v>161</v>
      </c>
      <c r="Z13" s="9" t="s">
        <v>162</v>
      </c>
      <c r="AA13" s="9" t="s">
        <v>163</v>
      </c>
      <c r="AB13" s="9" t="s">
        <v>164</v>
      </c>
      <c r="AC13" t="s">
        <v>165</v>
      </c>
      <c r="AD13" t="s">
        <v>166</v>
      </c>
      <c r="AE13" t="s">
        <v>167</v>
      </c>
      <c r="AF13" t="s">
        <v>168</v>
      </c>
      <c r="AG13" t="s">
        <v>169</v>
      </c>
      <c r="AH13" s="9" t="s">
        <v>170</v>
      </c>
      <c r="AI13" s="9" t="s">
        <v>171</v>
      </c>
      <c r="AJ13" s="9" t="s">
        <v>172</v>
      </c>
      <c r="AK13" s="9" t="s">
        <v>173</v>
      </c>
      <c r="AL13" t="s">
        <v>174</v>
      </c>
      <c r="AM13" s="9" t="s">
        <v>175</v>
      </c>
      <c r="AN13" t="s">
        <v>176</v>
      </c>
      <c r="AO13" t="s">
        <v>177</v>
      </c>
      <c r="AP13" t="s">
        <v>128</v>
      </c>
      <c r="AQ13">
        <v>0</v>
      </c>
      <c r="AR13">
        <v>1</v>
      </c>
      <c r="AS13">
        <v>2</v>
      </c>
      <c r="AT13">
        <v>3</v>
      </c>
      <c r="AU13">
        <v>4</v>
      </c>
      <c r="AV13">
        <v>5</v>
      </c>
      <c r="AW13">
        <v>6</v>
      </c>
      <c r="AX13">
        <v>7</v>
      </c>
      <c r="AY13">
        <v>8</v>
      </c>
      <c r="AZ13">
        <v>9</v>
      </c>
      <c r="BA13">
        <v>10</v>
      </c>
      <c r="BB13">
        <v>11</v>
      </c>
      <c r="BC13">
        <v>12</v>
      </c>
      <c r="BD13">
        <v>13</v>
      </c>
      <c r="BE13">
        <v>14</v>
      </c>
      <c r="BF13">
        <v>15</v>
      </c>
      <c r="BG13">
        <v>16</v>
      </c>
      <c r="BH13">
        <v>17</v>
      </c>
      <c r="BI13">
        <v>18</v>
      </c>
      <c r="BJ13">
        <v>19</v>
      </c>
      <c r="BK13">
        <v>20</v>
      </c>
      <c r="BL13">
        <v>21</v>
      </c>
      <c r="BM13">
        <v>22</v>
      </c>
      <c r="BN13">
        <v>23</v>
      </c>
      <c r="BO13">
        <v>24</v>
      </c>
      <c r="BP13">
        <v>25</v>
      </c>
      <c r="BQ13">
        <v>26</v>
      </c>
      <c r="BR13">
        <v>27</v>
      </c>
      <c r="BS13">
        <v>28</v>
      </c>
      <c r="BT13">
        <v>29</v>
      </c>
      <c r="BU13">
        <v>30</v>
      </c>
      <c r="BV13">
        <v>31</v>
      </c>
      <c r="BW13">
        <v>32</v>
      </c>
      <c r="BX13">
        <v>33</v>
      </c>
      <c r="BY13">
        <v>34</v>
      </c>
      <c r="BZ13">
        <v>35</v>
      </c>
      <c r="CA13">
        <v>36</v>
      </c>
      <c r="CB13">
        <v>37</v>
      </c>
      <c r="CC13">
        <v>38</v>
      </c>
      <c r="CD13">
        <v>39</v>
      </c>
      <c r="CE13">
        <v>40</v>
      </c>
      <c r="CF13">
        <v>41</v>
      </c>
      <c r="CG13">
        <v>42</v>
      </c>
      <c r="CH13">
        <v>43</v>
      </c>
      <c r="CI13">
        <v>44</v>
      </c>
      <c r="CJ13">
        <v>45</v>
      </c>
      <c r="CK13">
        <v>46</v>
      </c>
      <c r="CL13">
        <v>47</v>
      </c>
      <c r="CM13">
        <v>48</v>
      </c>
      <c r="CN13">
        <v>49</v>
      </c>
      <c r="CO13">
        <v>50</v>
      </c>
      <c r="CP13">
        <v>51</v>
      </c>
      <c r="CQ13">
        <v>52</v>
      </c>
      <c r="CR13">
        <v>53</v>
      </c>
      <c r="CS13">
        <v>54</v>
      </c>
      <c r="CT13">
        <v>55</v>
      </c>
      <c r="CU13">
        <v>56</v>
      </c>
      <c r="CV13">
        <v>57</v>
      </c>
      <c r="CW13">
        <v>58</v>
      </c>
      <c r="CX13">
        <v>59</v>
      </c>
      <c r="CY13">
        <v>60</v>
      </c>
      <c r="CZ13">
        <v>61</v>
      </c>
      <c r="DA13">
        <v>62</v>
      </c>
      <c r="DB13">
        <v>63</v>
      </c>
      <c r="DC13">
        <v>64</v>
      </c>
      <c r="DD13">
        <v>65</v>
      </c>
      <c r="DE13">
        <v>66</v>
      </c>
      <c r="DF13">
        <v>67</v>
      </c>
      <c r="DG13">
        <v>68</v>
      </c>
      <c r="DH13">
        <v>69</v>
      </c>
      <c r="DI13">
        <v>70</v>
      </c>
      <c r="DJ13">
        <v>71</v>
      </c>
      <c r="DK13">
        <v>72</v>
      </c>
      <c r="DL13">
        <v>73</v>
      </c>
      <c r="DM13">
        <v>74</v>
      </c>
      <c r="DN13">
        <v>75</v>
      </c>
      <c r="DO13">
        <v>76</v>
      </c>
      <c r="DP13">
        <v>77</v>
      </c>
      <c r="DQ13">
        <v>78</v>
      </c>
      <c r="DR13">
        <v>79</v>
      </c>
      <c r="DS13">
        <v>80</v>
      </c>
      <c r="DT13">
        <v>81</v>
      </c>
      <c r="DU13">
        <v>82</v>
      </c>
      <c r="DV13">
        <v>83</v>
      </c>
      <c r="DW13">
        <v>84</v>
      </c>
      <c r="DX13">
        <v>85</v>
      </c>
      <c r="DY13">
        <v>86</v>
      </c>
      <c r="DZ13">
        <v>87</v>
      </c>
      <c r="EA13">
        <v>88</v>
      </c>
      <c r="EB13">
        <v>89</v>
      </c>
      <c r="EC13">
        <v>90</v>
      </c>
      <c r="ED13">
        <v>91</v>
      </c>
      <c r="EE13">
        <v>92</v>
      </c>
      <c r="EF13">
        <v>93</v>
      </c>
      <c r="EG13">
        <v>94</v>
      </c>
      <c r="EH13">
        <v>95</v>
      </c>
      <c r="EI13">
        <v>96</v>
      </c>
      <c r="EJ13">
        <v>97</v>
      </c>
      <c r="EK13">
        <v>98</v>
      </c>
      <c r="EL13">
        <v>99</v>
      </c>
      <c r="EM13">
        <v>100</v>
      </c>
      <c r="EN13" s="9"/>
      <c r="EP13" s="26" t="s">
        <v>128</v>
      </c>
      <c r="EQ13">
        <v>0</v>
      </c>
      <c r="ER13">
        <v>1</v>
      </c>
      <c r="ES13">
        <v>2</v>
      </c>
      <c r="ET13">
        <v>3</v>
      </c>
      <c r="EU13">
        <v>4</v>
      </c>
      <c r="EV13">
        <v>5</v>
      </c>
      <c r="EW13">
        <v>6</v>
      </c>
      <c r="EX13">
        <v>7</v>
      </c>
      <c r="EY13">
        <v>8</v>
      </c>
      <c r="EZ13">
        <v>9</v>
      </c>
      <c r="FA13">
        <v>10</v>
      </c>
      <c r="FB13">
        <v>11</v>
      </c>
      <c r="FC13">
        <v>12</v>
      </c>
      <c r="FD13">
        <v>13</v>
      </c>
      <c r="FE13">
        <v>14</v>
      </c>
      <c r="FF13">
        <v>15</v>
      </c>
      <c r="FG13">
        <v>16</v>
      </c>
      <c r="FH13">
        <v>17</v>
      </c>
      <c r="FI13">
        <v>18</v>
      </c>
      <c r="FJ13">
        <v>19</v>
      </c>
      <c r="FK13">
        <v>20</v>
      </c>
      <c r="FL13">
        <v>21</v>
      </c>
      <c r="FM13">
        <v>22</v>
      </c>
      <c r="FN13">
        <v>23</v>
      </c>
      <c r="FO13">
        <v>24</v>
      </c>
      <c r="FP13">
        <v>25</v>
      </c>
      <c r="FQ13">
        <v>26</v>
      </c>
      <c r="FR13">
        <v>27</v>
      </c>
      <c r="FS13">
        <v>28</v>
      </c>
      <c r="FT13">
        <v>29</v>
      </c>
      <c r="FU13">
        <v>30</v>
      </c>
      <c r="FV13">
        <v>31</v>
      </c>
      <c r="FW13">
        <v>32</v>
      </c>
      <c r="FX13">
        <v>33</v>
      </c>
      <c r="FY13">
        <v>34</v>
      </c>
      <c r="FZ13">
        <v>35</v>
      </c>
      <c r="GA13">
        <v>36</v>
      </c>
      <c r="GB13">
        <v>37</v>
      </c>
      <c r="GC13">
        <v>38</v>
      </c>
      <c r="GD13">
        <v>39</v>
      </c>
      <c r="GE13">
        <v>40</v>
      </c>
      <c r="GF13">
        <v>41</v>
      </c>
      <c r="GG13">
        <v>42</v>
      </c>
      <c r="GH13">
        <v>43</v>
      </c>
      <c r="GI13">
        <v>44</v>
      </c>
      <c r="GJ13">
        <v>45</v>
      </c>
      <c r="GK13">
        <v>46</v>
      </c>
      <c r="GL13">
        <v>47</v>
      </c>
      <c r="GM13">
        <v>48</v>
      </c>
      <c r="GN13">
        <v>49</v>
      </c>
      <c r="GO13">
        <v>50</v>
      </c>
      <c r="GP13">
        <v>51</v>
      </c>
      <c r="GQ13">
        <v>52</v>
      </c>
      <c r="GR13">
        <v>53</v>
      </c>
      <c r="GS13">
        <v>54</v>
      </c>
      <c r="GT13">
        <v>55</v>
      </c>
      <c r="GU13">
        <v>56</v>
      </c>
      <c r="GV13">
        <v>57</v>
      </c>
      <c r="GW13">
        <v>58</v>
      </c>
      <c r="GX13">
        <v>59</v>
      </c>
      <c r="GY13">
        <v>60</v>
      </c>
      <c r="GZ13">
        <v>61</v>
      </c>
      <c r="HA13">
        <v>62</v>
      </c>
      <c r="HB13">
        <v>63</v>
      </c>
      <c r="HC13">
        <v>64</v>
      </c>
      <c r="HD13">
        <v>65</v>
      </c>
      <c r="HE13">
        <v>66</v>
      </c>
      <c r="HF13">
        <v>67</v>
      </c>
      <c r="HG13">
        <v>68</v>
      </c>
      <c r="HH13">
        <v>69</v>
      </c>
      <c r="HI13">
        <v>70</v>
      </c>
      <c r="HJ13">
        <v>71</v>
      </c>
      <c r="HK13">
        <v>72</v>
      </c>
      <c r="HL13">
        <v>73</v>
      </c>
      <c r="HM13">
        <v>74</v>
      </c>
      <c r="HN13">
        <v>75</v>
      </c>
      <c r="HO13">
        <v>76</v>
      </c>
      <c r="HP13">
        <v>77</v>
      </c>
      <c r="HQ13">
        <v>78</v>
      </c>
      <c r="HR13">
        <v>79</v>
      </c>
      <c r="HS13">
        <v>80</v>
      </c>
      <c r="HT13">
        <v>81</v>
      </c>
      <c r="HU13">
        <v>82</v>
      </c>
      <c r="HV13">
        <v>83</v>
      </c>
      <c r="HW13">
        <v>84</v>
      </c>
      <c r="HX13">
        <v>85</v>
      </c>
      <c r="HY13">
        <v>86</v>
      </c>
      <c r="HZ13">
        <v>87</v>
      </c>
      <c r="IA13">
        <v>88</v>
      </c>
      <c r="IB13">
        <v>89</v>
      </c>
      <c r="IC13">
        <v>90</v>
      </c>
      <c r="ID13">
        <v>91</v>
      </c>
      <c r="IE13">
        <v>92</v>
      </c>
      <c r="IF13">
        <v>93</v>
      </c>
      <c r="IG13">
        <v>94</v>
      </c>
      <c r="IH13">
        <v>95</v>
      </c>
      <c r="II13">
        <v>96</v>
      </c>
      <c r="IJ13">
        <v>97</v>
      </c>
      <c r="IK13">
        <v>98</v>
      </c>
      <c r="IL13">
        <v>99</v>
      </c>
      <c r="IM13">
        <v>100</v>
      </c>
    </row>
    <row r="14" spans="1:351" ht="18.399999999999999">
      <c r="A14" s="29"/>
      <c r="B14" s="16"/>
      <c r="C14" s="250"/>
      <c r="D14" s="251"/>
      <c r="E14" s="156"/>
      <c r="F14" s="199"/>
      <c r="G14" s="164"/>
      <c r="H14" s="117" t="str">
        <f>IFERROR(VLOOKUP(E14, 'General Project Info'!$C$32:$I$42, 7, FALSE), "")</f>
        <v/>
      </c>
      <c r="I14" s="118">
        <f>IFERROR(Y14*VLOOKUP(E14, 'General Project Info'!$R$32:$T$42, 3, FALSE), 0)</f>
        <v>0</v>
      </c>
      <c r="J14" s="119">
        <f>IFERROR(AA14,0)</f>
        <v>0</v>
      </c>
      <c r="K14" s="119">
        <f>IFERROR(AC14,0)</f>
        <v>0</v>
      </c>
      <c r="L14" s="160"/>
      <c r="M14" s="160"/>
      <c r="N14" s="161"/>
      <c r="O14" s="161"/>
      <c r="P14" s="161"/>
      <c r="Q14" s="153">
        <f>IFERROR(IF(L14=AF14, 0, ((AF14/L14*N14)*$AB$11^IF(AE14&lt;=0,0,AD14)))/($AB$12)^IF(AE14&lt;=0,0,AD14), 0)</f>
        <v>0</v>
      </c>
      <c r="R14" s="16"/>
      <c r="S14" s="29"/>
      <c r="U14" s="26">
        <f>IFERROR(VLOOKUP($E14, 'Unit Conversions Array'!$B$4:$AA$24, 26, FALSE),0)</f>
        <v>0</v>
      </c>
      <c r="V14">
        <f>VLOOKUP(E14, 'General Project Info'!$R$32:$W$42, 6, FALSE)</f>
        <v>1</v>
      </c>
      <c r="W14">
        <f>IF(V14=$AB$12, I14*$Y$10, (I14/($AB$12-V14))*(1-(V14/$AB$12)^$Y$10))</f>
        <v>0</v>
      </c>
      <c r="X14">
        <f>IFERROR(G14*INDEX('Unit Conversions Array'!$E$4:$Y$24, MATCH('Scenarios &amp; Measures'!E14, 'Unit Conversions Array'!$B$4:$B$24, 0), MATCH('Scenarios &amp; Measures'!H14, 'Unit Conversions Array'!$E$3:$Y$3, 0)), 0)</f>
        <v>0</v>
      </c>
      <c r="Y14" s="8">
        <f>X14/3.412</f>
        <v>0</v>
      </c>
      <c r="Z14" s="111" t="str">
        <f>IF(AND(U14=1,E14="Electricity"),F14,"")</f>
        <v/>
      </c>
      <c r="AA14" s="111">
        <f>IFERROR(IF(AND(U14=1,E14="Electricity"),Y14*INDEX('Scenarios &amp; Measures'!$AQ$30:$EM$30,1,MATCH(F14+1,'Scenarios &amp; Measures'!$AQ$29:$EM$29,0)), IF(U14=1,$Y14*VLOOKUP($E14, 'General Project Info'!$R$32:$W$42, 5, FALSE),0)),0)</f>
        <v>0</v>
      </c>
      <c r="AB14" s="93">
        <f>IF(E14="Electricity",Y14*SUM(INDEX('Scenarios &amp; Measures'!$AQ$30:$EM$30,1,MATCH(F14+1,'Scenarios &amp; Measures'!$AQ$29:$EM$29,0)):INDEX('Scenarios &amp; Measures'!$AQ$30:$EM$30,1,MATCH(F14+'General Project Info'!$F$20,'Scenarios &amp; Measures'!$AQ$29:$EM$29,0))),SUMIF(E14,"Solar_PV_or_Wind",J14)*$Y$10)</f>
        <v>0</v>
      </c>
      <c r="AC14" s="111">
        <f>IFERROR(IF(U14=0, Y14*VLOOKUP(E14, 'General Project Info'!$R$32:$W$42, 5, FALSE), 0), 0)</f>
        <v>0</v>
      </c>
      <c r="AD14" s="11">
        <f>IFERROR(ROUNDDOWN(($Y$10-(L14-AG14))/L14, 0)*L14+(L14-AG14), 0)</f>
        <v>0</v>
      </c>
      <c r="AE14" s="11">
        <f>$Y$10-AD14</f>
        <v>20</v>
      </c>
      <c r="AF14" s="11">
        <f>IF(AE14&lt;0, ABS(AE14), L14-AE14)</f>
        <v>-20</v>
      </c>
      <c r="AG14" s="11">
        <f>IF(M14&lt;=L14, M14, 0)</f>
        <v>0</v>
      </c>
      <c r="AH14">
        <f>IF($AB$11=$AB$12, P14*$Y$10, (P14/($AB$12-$AB$11))*(1-($AB$11/$AB$12)^$Y$10))*$AB$12</f>
        <v>0</v>
      </c>
      <c r="AI14" s="116">
        <f ca="1">IFERROR(SUMPRODUCT($EQ$12:$IM$12,$EQ14:$IM14)*AB14/1000,0)</f>
        <v>0</v>
      </c>
      <c r="AJ14" s="116">
        <f ca="1">IFERROR(SUMPRODUCT($EQ$12:$IM$12,$EQ14:$IM14)*AC14/1000,K71110)</f>
        <v>0</v>
      </c>
      <c r="AK14" s="8">
        <f ca="1">IFERROR(SUMPRODUCT($AQ$12:$EM$12, AQ14:EM14), 0)</f>
        <v>0</v>
      </c>
      <c r="AL14" s="11">
        <f>IF($W$10="RECs", -AA14/VLOOKUP("RECs", 'General Project Info'!$R$32:$W$42, 5, FALSE)*$W$11*IF($Y$11=$AB$12, $Y$10, (1/($AB$12-$Y$11))*(1-($Y$11/$AB$12)^$Y$10)*$AB$12), 0)</f>
        <v>0</v>
      </c>
      <c r="AM14" s="11">
        <f t="shared" ref="AM14:AM27" si="209">IF($W$10="Carbon Offset", IF($Y$12=$AB$12,AA14*$W$12*$Y$10, (AA14*$W$12)/($AB$12-$Y$12)*(1-($Y$12/$AB$12)^$Y$10)*$AB$12), 0)</f>
        <v>0</v>
      </c>
      <c r="AN14" s="11">
        <f>IF($Y$12=$AB$12,AC14*$W$12*$Y$10, (AC14*$W$12)/($AB$12-$Y$12)*(1-($Y$12/$AB$12)^$Y$10)*$AB$12)</f>
        <v>0</v>
      </c>
      <c r="AO14">
        <f ca="1">W14+AJ14+AK14+AH14+AI14+AL14+AM14+AN14-Q14</f>
        <v>0</v>
      </c>
      <c r="AP14" s="12" t="s">
        <v>178</v>
      </c>
      <c r="AQ14" s="93">
        <f ca="1">IFERROR(IF(AQ$8&gt;=$F14,IF((AQ$8-$F14)&gt;=$Y$10, 0, IF(MOD($AG14+(AQ$8-$F14), $L14)=0, (($N14-$O14)*$AB$11^AQ$13), 0)),0), 0)</f>
        <v>0</v>
      </c>
      <c r="AR14" s="93">
        <f ca="1">IFERROR(IF(AR$8&gt;=$F14,IF((AR$8-$F14)&gt;=$Y$10, 0, IF(MOD($AG14+(AR$8-$F14), $L14)=0, (($N14-$O14)*$AB$11^AR$13), 0)),0), 0)</f>
        <v>0</v>
      </c>
      <c r="AS14" s="93">
        <f ca="1">IFERROR(IF(AS$8&gt;=$F14,IF((AS$8-$F14)&gt;=$Y$10, 0, IF(MOD($AG14+(AS$8-$F14), $L14)=0, (($N14-$O14)*$AB$11^AS$13), 0)),0), 0)</f>
        <v>0</v>
      </c>
      <c r="AT14" s="93">
        <f t="shared" ref="AS14:DD17" ca="1" si="210">IFERROR(IF(AT$8&gt;=$F14,IF((AT$8-$F14)&gt;=$Y$10, 0, IF(MOD($AG14+(AT$8-$F14), $L14)=0, (($N14-$O14)*$AB$11^AT$13), 0)),0), 0)</f>
        <v>0</v>
      </c>
      <c r="AU14" s="93">
        <f t="shared" ca="1" si="210"/>
        <v>0</v>
      </c>
      <c r="AV14" s="93">
        <f t="shared" ca="1" si="210"/>
        <v>0</v>
      </c>
      <c r="AW14" s="93">
        <f t="shared" ca="1" si="210"/>
        <v>0</v>
      </c>
      <c r="AX14" s="93">
        <f t="shared" ca="1" si="210"/>
        <v>0</v>
      </c>
      <c r="AY14" s="93">
        <f t="shared" ca="1" si="210"/>
        <v>0</v>
      </c>
      <c r="AZ14" s="93">
        <f t="shared" ca="1" si="210"/>
        <v>0</v>
      </c>
      <c r="BA14" s="93">
        <f t="shared" ca="1" si="210"/>
        <v>0</v>
      </c>
      <c r="BB14" s="93">
        <f t="shared" ca="1" si="210"/>
        <v>0</v>
      </c>
      <c r="BC14" s="93">
        <f t="shared" ca="1" si="210"/>
        <v>0</v>
      </c>
      <c r="BD14" s="93">
        <f t="shared" ca="1" si="210"/>
        <v>0</v>
      </c>
      <c r="BE14" s="93">
        <f t="shared" ca="1" si="210"/>
        <v>0</v>
      </c>
      <c r="BF14" s="93">
        <f t="shared" ca="1" si="210"/>
        <v>0</v>
      </c>
      <c r="BG14" s="93">
        <f t="shared" ca="1" si="210"/>
        <v>0</v>
      </c>
      <c r="BH14" s="93">
        <f t="shared" ca="1" si="210"/>
        <v>0</v>
      </c>
      <c r="BI14" s="93">
        <f t="shared" ca="1" si="210"/>
        <v>0</v>
      </c>
      <c r="BJ14" s="93">
        <f t="shared" ca="1" si="210"/>
        <v>0</v>
      </c>
      <c r="BK14" s="93">
        <f t="shared" ca="1" si="210"/>
        <v>0</v>
      </c>
      <c r="BL14" s="93">
        <f t="shared" ca="1" si="210"/>
        <v>0</v>
      </c>
      <c r="BM14" s="93">
        <f t="shared" ca="1" si="210"/>
        <v>0</v>
      </c>
      <c r="BN14" s="93">
        <f t="shared" ca="1" si="210"/>
        <v>0</v>
      </c>
      <c r="BO14" s="93">
        <f t="shared" ca="1" si="210"/>
        <v>0</v>
      </c>
      <c r="BP14" s="93">
        <f t="shared" ca="1" si="210"/>
        <v>0</v>
      </c>
      <c r="BQ14" s="93">
        <f t="shared" ca="1" si="210"/>
        <v>0</v>
      </c>
      <c r="BR14" s="93">
        <f t="shared" ca="1" si="210"/>
        <v>0</v>
      </c>
      <c r="BS14" s="93">
        <f t="shared" ca="1" si="210"/>
        <v>0</v>
      </c>
      <c r="BT14" s="93">
        <f t="shared" ca="1" si="210"/>
        <v>0</v>
      </c>
      <c r="BU14" s="93">
        <f t="shared" ca="1" si="210"/>
        <v>0</v>
      </c>
      <c r="BV14" s="93">
        <f t="shared" ca="1" si="210"/>
        <v>0</v>
      </c>
      <c r="BW14" s="93">
        <f t="shared" ca="1" si="210"/>
        <v>0</v>
      </c>
      <c r="BX14" s="93">
        <f t="shared" ca="1" si="210"/>
        <v>0</v>
      </c>
      <c r="BY14" s="93">
        <f t="shared" ca="1" si="210"/>
        <v>0</v>
      </c>
      <c r="BZ14" s="93">
        <f t="shared" ca="1" si="210"/>
        <v>0</v>
      </c>
      <c r="CA14" s="93">
        <f t="shared" ca="1" si="210"/>
        <v>0</v>
      </c>
      <c r="CB14" s="93">
        <f t="shared" ca="1" si="210"/>
        <v>0</v>
      </c>
      <c r="CC14" s="93">
        <f t="shared" ca="1" si="210"/>
        <v>0</v>
      </c>
      <c r="CD14" s="93">
        <f t="shared" ca="1" si="210"/>
        <v>0</v>
      </c>
      <c r="CE14" s="93">
        <f t="shared" ca="1" si="210"/>
        <v>0</v>
      </c>
      <c r="CF14" s="93">
        <f t="shared" ca="1" si="210"/>
        <v>0</v>
      </c>
      <c r="CG14" s="93">
        <f t="shared" ca="1" si="210"/>
        <v>0</v>
      </c>
      <c r="CH14" s="93">
        <f t="shared" ca="1" si="210"/>
        <v>0</v>
      </c>
      <c r="CI14" s="93">
        <f t="shared" ca="1" si="210"/>
        <v>0</v>
      </c>
      <c r="CJ14" s="93">
        <f t="shared" ca="1" si="210"/>
        <v>0</v>
      </c>
      <c r="CK14" s="93">
        <f t="shared" ca="1" si="210"/>
        <v>0</v>
      </c>
      <c r="CL14" s="93">
        <f t="shared" ca="1" si="210"/>
        <v>0</v>
      </c>
      <c r="CM14" s="93">
        <f t="shared" ca="1" si="210"/>
        <v>0</v>
      </c>
      <c r="CN14" s="93">
        <f t="shared" ca="1" si="210"/>
        <v>0</v>
      </c>
      <c r="CO14" s="93">
        <f t="shared" ca="1" si="210"/>
        <v>0</v>
      </c>
      <c r="CP14" s="93">
        <f t="shared" ca="1" si="210"/>
        <v>0</v>
      </c>
      <c r="CQ14" s="93">
        <f t="shared" ca="1" si="210"/>
        <v>0</v>
      </c>
      <c r="CR14" s="93">
        <f t="shared" ca="1" si="210"/>
        <v>0</v>
      </c>
      <c r="CS14" s="93">
        <f t="shared" ca="1" si="210"/>
        <v>0</v>
      </c>
      <c r="CT14" s="93">
        <f t="shared" ca="1" si="210"/>
        <v>0</v>
      </c>
      <c r="CU14" s="93">
        <f t="shared" ca="1" si="210"/>
        <v>0</v>
      </c>
      <c r="CV14" s="93">
        <f t="shared" ca="1" si="210"/>
        <v>0</v>
      </c>
      <c r="CW14" s="93">
        <f t="shared" ca="1" si="210"/>
        <v>0</v>
      </c>
      <c r="CX14" s="93">
        <f t="shared" ca="1" si="210"/>
        <v>0</v>
      </c>
      <c r="CY14" s="93">
        <f t="shared" ca="1" si="210"/>
        <v>0</v>
      </c>
      <c r="CZ14" s="93">
        <f t="shared" ca="1" si="210"/>
        <v>0</v>
      </c>
      <c r="DA14" s="93">
        <f t="shared" ca="1" si="210"/>
        <v>0</v>
      </c>
      <c r="DB14" s="93">
        <f t="shared" ca="1" si="210"/>
        <v>0</v>
      </c>
      <c r="DC14" s="93">
        <f t="shared" ca="1" si="210"/>
        <v>0</v>
      </c>
      <c r="DD14" s="93">
        <f t="shared" ca="1" si="210"/>
        <v>0</v>
      </c>
      <c r="DE14" s="93">
        <f t="shared" ref="DE14:EM21" ca="1" si="211">IFERROR(IF(DE$8&gt;=$F14,IF((DE$8-$F14)&gt;=$Y$10, 0, IF(MOD($AG14+(DE$8-$F14), $L14)=0, (($N14-$O14)*$AB$11^DE$13), 0)),0), 0)</f>
        <v>0</v>
      </c>
      <c r="DF14" s="93">
        <f t="shared" ca="1" si="211"/>
        <v>0</v>
      </c>
      <c r="DG14" s="93">
        <f t="shared" ca="1" si="211"/>
        <v>0</v>
      </c>
      <c r="DH14" s="93">
        <f t="shared" ca="1" si="211"/>
        <v>0</v>
      </c>
      <c r="DI14" s="93">
        <f t="shared" ca="1" si="211"/>
        <v>0</v>
      </c>
      <c r="DJ14" s="93">
        <f t="shared" ca="1" si="211"/>
        <v>0</v>
      </c>
      <c r="DK14" s="93">
        <f t="shared" ca="1" si="211"/>
        <v>0</v>
      </c>
      <c r="DL14" s="93">
        <f t="shared" ca="1" si="211"/>
        <v>0</v>
      </c>
      <c r="DM14" s="93">
        <f t="shared" ca="1" si="211"/>
        <v>0</v>
      </c>
      <c r="DN14" s="93">
        <f t="shared" ca="1" si="211"/>
        <v>0</v>
      </c>
      <c r="DO14" s="93">
        <f t="shared" ca="1" si="211"/>
        <v>0</v>
      </c>
      <c r="DP14" s="93">
        <f t="shared" ca="1" si="211"/>
        <v>0</v>
      </c>
      <c r="DQ14" s="93">
        <f t="shared" ca="1" si="211"/>
        <v>0</v>
      </c>
      <c r="DR14" s="93">
        <f t="shared" ca="1" si="211"/>
        <v>0</v>
      </c>
      <c r="DS14" s="93">
        <f t="shared" ca="1" si="211"/>
        <v>0</v>
      </c>
      <c r="DT14" s="93">
        <f t="shared" ca="1" si="211"/>
        <v>0</v>
      </c>
      <c r="DU14" s="93">
        <f t="shared" ca="1" si="211"/>
        <v>0</v>
      </c>
      <c r="DV14" s="93">
        <f t="shared" ca="1" si="211"/>
        <v>0</v>
      </c>
      <c r="DW14" s="93">
        <f t="shared" ca="1" si="211"/>
        <v>0</v>
      </c>
      <c r="DX14" s="93">
        <f t="shared" ca="1" si="211"/>
        <v>0</v>
      </c>
      <c r="DY14" s="93">
        <f t="shared" ca="1" si="211"/>
        <v>0</v>
      </c>
      <c r="DZ14" s="93">
        <f t="shared" ca="1" si="211"/>
        <v>0</v>
      </c>
      <c r="EA14" s="93">
        <f t="shared" ca="1" si="211"/>
        <v>0</v>
      </c>
      <c r="EB14" s="93">
        <f t="shared" ca="1" si="211"/>
        <v>0</v>
      </c>
      <c r="EC14" s="93">
        <f t="shared" ca="1" si="211"/>
        <v>0</v>
      </c>
      <c r="ED14" s="93">
        <f t="shared" ca="1" si="211"/>
        <v>0</v>
      </c>
      <c r="EE14" s="93">
        <f t="shared" ca="1" si="211"/>
        <v>0</v>
      </c>
      <c r="EF14" s="93">
        <f t="shared" ca="1" si="211"/>
        <v>0</v>
      </c>
      <c r="EG14" s="93">
        <f t="shared" ca="1" si="211"/>
        <v>0</v>
      </c>
      <c r="EH14" s="93">
        <f t="shared" ca="1" si="211"/>
        <v>0</v>
      </c>
      <c r="EI14" s="93">
        <f t="shared" ca="1" si="211"/>
        <v>0</v>
      </c>
      <c r="EJ14" s="93">
        <f t="shared" ca="1" si="211"/>
        <v>0</v>
      </c>
      <c r="EK14" s="93">
        <f t="shared" ca="1" si="211"/>
        <v>0</v>
      </c>
      <c r="EL14" s="93">
        <f t="shared" ca="1" si="211"/>
        <v>0</v>
      </c>
      <c r="EM14" s="93">
        <f t="shared" ca="1" si="211"/>
        <v>0</v>
      </c>
      <c r="EN14" s="12"/>
      <c r="EO14" s="8"/>
      <c r="EP14" s="93" t="s">
        <v>179</v>
      </c>
      <c r="EQ14" s="8">
        <f ca="1">IFERROR(IF(AND(EQ$8&gt;=($F14+1),EQ$8&lt;($F14+1+$Y$10)),AQ$11,0), 0)</f>
        <v>0</v>
      </c>
      <c r="ER14" s="8">
        <f t="shared" ref="ER14:HC14" ca="1" si="212">IFERROR(IF(AND(ER$8&gt;=($F14+1),ER$8&lt;($F14+1+$Y$10)),AR$11,0), 0)</f>
        <v>0</v>
      </c>
      <c r="ES14" s="8">
        <f t="shared" ca="1" si="212"/>
        <v>0</v>
      </c>
      <c r="ET14" s="8">
        <f t="shared" ca="1" si="212"/>
        <v>0</v>
      </c>
      <c r="EU14" s="8">
        <f t="shared" ca="1" si="212"/>
        <v>0</v>
      </c>
      <c r="EV14" s="8">
        <f t="shared" ca="1" si="212"/>
        <v>0</v>
      </c>
      <c r="EW14" s="8">
        <f t="shared" ca="1" si="212"/>
        <v>0</v>
      </c>
      <c r="EX14" s="8">
        <f t="shared" ca="1" si="212"/>
        <v>0</v>
      </c>
      <c r="EY14" s="8">
        <f t="shared" ca="1" si="212"/>
        <v>0</v>
      </c>
      <c r="EZ14" s="8">
        <f t="shared" ca="1" si="212"/>
        <v>0</v>
      </c>
      <c r="FA14" s="8">
        <f t="shared" ca="1" si="212"/>
        <v>0</v>
      </c>
      <c r="FB14" s="8">
        <f t="shared" ca="1" si="212"/>
        <v>0</v>
      </c>
      <c r="FC14" s="8">
        <f t="shared" ca="1" si="212"/>
        <v>0</v>
      </c>
      <c r="FD14" s="8">
        <f t="shared" ca="1" si="212"/>
        <v>0</v>
      </c>
      <c r="FE14" s="8">
        <f t="shared" ca="1" si="212"/>
        <v>0</v>
      </c>
      <c r="FF14" s="8">
        <f t="shared" ca="1" si="212"/>
        <v>0</v>
      </c>
      <c r="FG14" s="8">
        <f t="shared" ca="1" si="212"/>
        <v>0</v>
      </c>
      <c r="FH14" s="8">
        <f t="shared" ca="1" si="212"/>
        <v>0</v>
      </c>
      <c r="FI14" s="8">
        <f t="shared" ca="1" si="212"/>
        <v>0</v>
      </c>
      <c r="FJ14" s="8">
        <f t="shared" ca="1" si="212"/>
        <v>0</v>
      </c>
      <c r="FK14" s="8">
        <f t="shared" ca="1" si="212"/>
        <v>0</v>
      </c>
      <c r="FL14" s="8">
        <f t="shared" ca="1" si="212"/>
        <v>0</v>
      </c>
      <c r="FM14" s="8">
        <f t="shared" ca="1" si="212"/>
        <v>0</v>
      </c>
      <c r="FN14" s="8">
        <f t="shared" ca="1" si="212"/>
        <v>0</v>
      </c>
      <c r="FO14" s="8">
        <f t="shared" ca="1" si="212"/>
        <v>0</v>
      </c>
      <c r="FP14" s="8">
        <f t="shared" ca="1" si="212"/>
        <v>0</v>
      </c>
      <c r="FQ14" s="8">
        <f t="shared" ca="1" si="212"/>
        <v>0</v>
      </c>
      <c r="FR14" s="8">
        <f t="shared" ca="1" si="212"/>
        <v>0</v>
      </c>
      <c r="FS14" s="8">
        <f t="shared" ca="1" si="212"/>
        <v>0</v>
      </c>
      <c r="FT14" s="8">
        <f t="shared" ca="1" si="212"/>
        <v>0</v>
      </c>
      <c r="FU14" s="8">
        <f t="shared" ca="1" si="212"/>
        <v>0</v>
      </c>
      <c r="FV14" s="8">
        <f t="shared" ca="1" si="212"/>
        <v>0</v>
      </c>
      <c r="FW14" s="8">
        <f t="shared" ca="1" si="212"/>
        <v>0</v>
      </c>
      <c r="FX14" s="8">
        <f t="shared" ca="1" si="212"/>
        <v>0</v>
      </c>
      <c r="FY14" s="8">
        <f t="shared" ca="1" si="212"/>
        <v>0</v>
      </c>
      <c r="FZ14" s="8">
        <f t="shared" ca="1" si="212"/>
        <v>0</v>
      </c>
      <c r="GA14" s="8">
        <f t="shared" ca="1" si="212"/>
        <v>0</v>
      </c>
      <c r="GB14" s="8">
        <f t="shared" ca="1" si="212"/>
        <v>0</v>
      </c>
      <c r="GC14" s="8">
        <f t="shared" ca="1" si="212"/>
        <v>0</v>
      </c>
      <c r="GD14" s="8">
        <f t="shared" ca="1" si="212"/>
        <v>0</v>
      </c>
      <c r="GE14" s="8">
        <f t="shared" ca="1" si="212"/>
        <v>0</v>
      </c>
      <c r="GF14" s="8">
        <f t="shared" ca="1" si="212"/>
        <v>0</v>
      </c>
      <c r="GG14" s="8">
        <f t="shared" ca="1" si="212"/>
        <v>0</v>
      </c>
      <c r="GH14" s="8">
        <f t="shared" ca="1" si="212"/>
        <v>0</v>
      </c>
      <c r="GI14" s="8">
        <f t="shared" ca="1" si="212"/>
        <v>0</v>
      </c>
      <c r="GJ14" s="8">
        <f t="shared" ca="1" si="212"/>
        <v>0</v>
      </c>
      <c r="GK14" s="8">
        <f t="shared" ca="1" si="212"/>
        <v>0</v>
      </c>
      <c r="GL14" s="8">
        <f t="shared" ca="1" si="212"/>
        <v>0</v>
      </c>
      <c r="GM14" s="8">
        <f t="shared" ca="1" si="212"/>
        <v>0</v>
      </c>
      <c r="GN14" s="8">
        <f t="shared" ca="1" si="212"/>
        <v>0</v>
      </c>
      <c r="GO14" s="8">
        <f t="shared" ca="1" si="212"/>
        <v>0</v>
      </c>
      <c r="GP14" s="8">
        <f t="shared" ca="1" si="212"/>
        <v>0</v>
      </c>
      <c r="GQ14" s="8">
        <f t="shared" ca="1" si="212"/>
        <v>0</v>
      </c>
      <c r="GR14" s="8">
        <f t="shared" ca="1" si="212"/>
        <v>0</v>
      </c>
      <c r="GS14" s="8">
        <f t="shared" ca="1" si="212"/>
        <v>0</v>
      </c>
      <c r="GT14" s="8">
        <f t="shared" ca="1" si="212"/>
        <v>0</v>
      </c>
      <c r="GU14" s="8">
        <f t="shared" ca="1" si="212"/>
        <v>0</v>
      </c>
      <c r="GV14" s="8">
        <f t="shared" ca="1" si="212"/>
        <v>0</v>
      </c>
      <c r="GW14" s="8">
        <f t="shared" ca="1" si="212"/>
        <v>0</v>
      </c>
      <c r="GX14" s="8">
        <f t="shared" ca="1" si="212"/>
        <v>0</v>
      </c>
      <c r="GY14" s="8">
        <f t="shared" ca="1" si="212"/>
        <v>0</v>
      </c>
      <c r="GZ14" s="8">
        <f t="shared" ca="1" si="212"/>
        <v>0</v>
      </c>
      <c r="HA14" s="8">
        <f t="shared" ca="1" si="212"/>
        <v>0</v>
      </c>
      <c r="HB14" s="8">
        <f t="shared" ca="1" si="212"/>
        <v>0</v>
      </c>
      <c r="HC14" s="8">
        <f t="shared" ca="1" si="212"/>
        <v>0</v>
      </c>
      <c r="HD14" s="8">
        <f t="shared" ref="HD14:IM14" ca="1" si="213">IFERROR(IF(AND(HD$8&gt;=($F14+1),HD$8&lt;($F14+1+$Y$10)),DD$11,0), 0)</f>
        <v>0</v>
      </c>
      <c r="HE14" s="8">
        <f t="shared" ca="1" si="213"/>
        <v>0</v>
      </c>
      <c r="HF14" s="8">
        <f t="shared" ca="1" si="213"/>
        <v>0</v>
      </c>
      <c r="HG14" s="8">
        <f t="shared" ca="1" si="213"/>
        <v>0</v>
      </c>
      <c r="HH14" s="8">
        <f t="shared" ca="1" si="213"/>
        <v>0</v>
      </c>
      <c r="HI14" s="8">
        <f t="shared" ca="1" si="213"/>
        <v>0</v>
      </c>
      <c r="HJ14" s="8">
        <f t="shared" ca="1" si="213"/>
        <v>0</v>
      </c>
      <c r="HK14" s="8">
        <f t="shared" ca="1" si="213"/>
        <v>0</v>
      </c>
      <c r="HL14" s="8">
        <f t="shared" ca="1" si="213"/>
        <v>0</v>
      </c>
      <c r="HM14" s="8">
        <f t="shared" ca="1" si="213"/>
        <v>0</v>
      </c>
      <c r="HN14" s="8">
        <f t="shared" ca="1" si="213"/>
        <v>0</v>
      </c>
      <c r="HO14" s="8">
        <f t="shared" ca="1" si="213"/>
        <v>0</v>
      </c>
      <c r="HP14" s="8">
        <f t="shared" ca="1" si="213"/>
        <v>0</v>
      </c>
      <c r="HQ14" s="8">
        <f t="shared" ca="1" si="213"/>
        <v>0</v>
      </c>
      <c r="HR14" s="8">
        <f t="shared" ca="1" si="213"/>
        <v>0</v>
      </c>
      <c r="HS14" s="8">
        <f t="shared" ca="1" si="213"/>
        <v>0</v>
      </c>
      <c r="HT14" s="8">
        <f t="shared" ca="1" si="213"/>
        <v>0</v>
      </c>
      <c r="HU14" s="8">
        <f t="shared" ca="1" si="213"/>
        <v>0</v>
      </c>
      <c r="HV14" s="8">
        <f t="shared" ca="1" si="213"/>
        <v>0</v>
      </c>
      <c r="HW14" s="8">
        <f t="shared" ca="1" si="213"/>
        <v>0</v>
      </c>
      <c r="HX14" s="8">
        <f t="shared" ca="1" si="213"/>
        <v>0</v>
      </c>
      <c r="HY14" s="8">
        <f t="shared" ca="1" si="213"/>
        <v>0</v>
      </c>
      <c r="HZ14" s="8">
        <f t="shared" ca="1" si="213"/>
        <v>0</v>
      </c>
      <c r="IA14" s="8">
        <f t="shared" ca="1" si="213"/>
        <v>0</v>
      </c>
      <c r="IB14" s="8">
        <f t="shared" ca="1" si="213"/>
        <v>0</v>
      </c>
      <c r="IC14" s="8">
        <f t="shared" ca="1" si="213"/>
        <v>0</v>
      </c>
      <c r="ID14" s="8">
        <f t="shared" ca="1" si="213"/>
        <v>0</v>
      </c>
      <c r="IE14" s="8">
        <f t="shared" ca="1" si="213"/>
        <v>0</v>
      </c>
      <c r="IF14" s="8">
        <f t="shared" ca="1" si="213"/>
        <v>0</v>
      </c>
      <c r="IG14" s="8">
        <f t="shared" ca="1" si="213"/>
        <v>0</v>
      </c>
      <c r="IH14" s="8">
        <f t="shared" ca="1" si="213"/>
        <v>0</v>
      </c>
      <c r="II14" s="8">
        <f t="shared" ca="1" si="213"/>
        <v>0</v>
      </c>
      <c r="IJ14" s="8">
        <f t="shared" ca="1" si="213"/>
        <v>0</v>
      </c>
      <c r="IK14" s="8">
        <f t="shared" ca="1" si="213"/>
        <v>0</v>
      </c>
      <c r="IL14" s="8">
        <f t="shared" ca="1" si="213"/>
        <v>0</v>
      </c>
      <c r="IM14" s="8">
        <f t="shared" ca="1" si="213"/>
        <v>0</v>
      </c>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row>
    <row r="15" spans="1:351" ht="18.399999999999999">
      <c r="A15" s="29"/>
      <c r="B15" s="16"/>
      <c r="C15" s="250"/>
      <c r="D15" s="251"/>
      <c r="E15" s="156"/>
      <c r="F15" s="199"/>
      <c r="G15" s="164"/>
      <c r="H15" s="117" t="str">
        <f>IFERROR(VLOOKUP(E15, 'General Project Info'!$C$32:$I$42, 7, FALSE), "")</f>
        <v/>
      </c>
      <c r="I15" s="118">
        <f>IFERROR(Y15*VLOOKUP(E15, 'General Project Info'!$R$32:$T$42, 3, FALSE), 0)</f>
        <v>0</v>
      </c>
      <c r="J15" s="119">
        <f>IFERROR(AA15,0)</f>
        <v>0</v>
      </c>
      <c r="K15" s="119">
        <f t="shared" ref="K15:K27" si="214">IFERROR(AC15,0)</f>
        <v>0</v>
      </c>
      <c r="L15" s="162"/>
      <c r="M15" s="162"/>
      <c r="N15" s="161"/>
      <c r="O15" s="163"/>
      <c r="P15" s="161"/>
      <c r="Q15" s="153">
        <f t="shared" ref="Q15:Q27" si="215">IFERROR(IF(L15=AF15, 0, ((AF15/L15*N15)*$AB$11^IF(AE15&lt;=0,0,AD15)))/($AB$12)^IF(AE15&lt;=0,0,AD15), 0)</f>
        <v>0</v>
      </c>
      <c r="R15" s="16"/>
      <c r="S15" s="29"/>
      <c r="U15" s="26">
        <f>IFERROR(VLOOKUP($E15, 'Unit Conversions Array'!$B$4:$AA$24, 26, FALSE),0)</f>
        <v>0</v>
      </c>
      <c r="V15">
        <f>VLOOKUP(E15, 'General Project Info'!$R$32:$W$42, 6, FALSE)</f>
        <v>1</v>
      </c>
      <c r="W15">
        <f t="shared" ref="W15:W27" si="216">IF(V15=$AB$12, I15*$Y$10, (I15/($AB$12-V15))*(1-(V15/$AB$12)^$Y$10))</f>
        <v>0</v>
      </c>
      <c r="X15">
        <f>IFERROR(G15*INDEX('Unit Conversions Array'!$E$4:$Y$24, MATCH('Scenarios &amp; Measures'!E15, 'Unit Conversions Array'!$B$4:$B$24, 0), MATCH('Scenarios &amp; Measures'!H15, 'Unit Conversions Array'!$E$3:$Y$3, 0)), 0)</f>
        <v>0</v>
      </c>
      <c r="Y15" s="8">
        <f>X15/3.412</f>
        <v>0</v>
      </c>
      <c r="Z15" s="111" t="str">
        <f t="shared" ref="Z15:Z27" si="217">IF(AND(U15=1,E15="Electricity"),F15,"")</f>
        <v/>
      </c>
      <c r="AA15" s="111">
        <f>IFERROR(IF(AND(U15=1,E15="Electricity"),Y15*INDEX('Scenarios &amp; Measures'!$AQ$30:$EM$30,1,MATCH(F15+1,'Scenarios &amp; Measures'!$AQ$29:$EM$29,0)), IF(U15=1,$Y15*VLOOKUP($E15, 'General Project Info'!$R$32:$W$42, 5, FALSE),0)),0)</f>
        <v>0</v>
      </c>
      <c r="AB15" s="93">
        <f>IF(E15="Electricity",Y15*SUM(INDEX('Scenarios &amp; Measures'!$AQ$30:$EM$30,1,MATCH(F15+1,'Scenarios &amp; Measures'!$AQ$29:$EM$29,0)):INDEX('Scenarios &amp; Measures'!$AQ$30:$EM$30,1,MATCH(F15+'General Project Info'!$F$20,'Scenarios &amp; Measures'!$AQ$29:$EM$29,0))),SUMIF(E15,"Solar_PV_or_Wind",J15)*$Y$10)</f>
        <v>0</v>
      </c>
      <c r="AC15" s="111">
        <f>IFERROR(IF($U15=0, $Y15*VLOOKUP($E15, 'General Project Info'!$R$32:$W$42, 5, FALSE), 0), 0)</f>
        <v>0</v>
      </c>
      <c r="AD15" s="11">
        <f>IFERROR(ROUNDDOWN(($Y$10-(L15-AG15))/L15, 0)*L15+(L15-AG15), 0)</f>
        <v>0</v>
      </c>
      <c r="AE15" s="11">
        <f>$Y$10-AD15</f>
        <v>20</v>
      </c>
      <c r="AF15" s="11">
        <f t="shared" ref="AF15:AF27" si="218">IF(AE15&lt;0, ABS(AE15), L15-AE15)</f>
        <v>-20</v>
      </c>
      <c r="AG15" s="11">
        <f t="shared" ref="AG15:AG27" si="219">IF(M15&lt;=L15, M15, 0)</f>
        <v>0</v>
      </c>
      <c r="AH15">
        <f t="shared" ref="AH15:AH27" si="220">IF($AB$11=$AB$12, P15*$Y$10, (P15/($AB$12-$AB$11))*(1-($AB$11/$AB$12)^$Y$10))*$AB$12</f>
        <v>0</v>
      </c>
      <c r="AI15" s="116">
        <f ca="1">IFERROR(SUMPRODUCT($EQ$12:$IM$12,$EQ15:$IM15)*AB15/1000,0)</f>
        <v>0</v>
      </c>
      <c r="AJ15" s="116">
        <f ca="1">IFERROR(SUMPRODUCT($EQ$12:$IM$12,$EQ15:$IM15)*AC15/1000,0)</f>
        <v>0</v>
      </c>
      <c r="AK15" s="8">
        <f ca="1">IFERROR(SUMPRODUCT($AQ$12:$EM$12, AQ15:EM15), 0)</f>
        <v>0</v>
      </c>
      <c r="AL15" s="11">
        <f>IF($W$10="RECs", -AA15/VLOOKUP("RECs", 'General Project Info'!$R$32:$W$42, 5, FALSE)*$W$11*IF($Y$11=$AB$12, $Y$10, (1/($AB$12-$Y$11))*(1-($Y$11/$AB$12)^$Y$10)*$AB$12), 0)</f>
        <v>0</v>
      </c>
      <c r="AM15" s="11">
        <f>IF($W$10="Carbon Offset", IF($Y$12=$AB$12,AA15*$W$12*$Y$10, (AA15*$W$12)/($AB$12-$Y$12)*(1-($Y$12/$AB$12)^$Y$10)*$AB$12), 0)</f>
        <v>0</v>
      </c>
      <c r="AN15" s="11">
        <f t="shared" ref="AN15:AN27" si="221">IF($Y$12=$AB$12,AC15*$W$12*$Y$10, (AC15*$W$12)/($AB$12-$Y$12)*(1-($Y$12/$AB$12)^$Y$10)*$AB$12)</f>
        <v>0</v>
      </c>
      <c r="AO15" s="11">
        <f t="shared" ref="AO15:AO27" ca="1" si="222">W15+AJ15+AK15+AH15+AI15+AL15+AM15+AN15-Q15</f>
        <v>0</v>
      </c>
      <c r="AP15" s="10"/>
      <c r="AQ15" s="93">
        <f t="shared" ref="AQ15:AQ27" ca="1" si="223">IFERROR(IF(AQ$8&gt;=$F15,IF((AQ$8-$F15)&gt;=$Y$10, 0, IF(MOD($AG15+(AQ$8-$F15), $L15)=0, (($N15-$O15)*$AB$11^AQ$13), 0)),0), 0)</f>
        <v>0</v>
      </c>
      <c r="AR15" s="93">
        <f t="shared" ref="AR15:BG27" ca="1" si="224">IFERROR(IF(AR$8&gt;=$F15,IF((AR$8-$F15)&gt;=$Y$10, 0, IF(MOD($AG15+(AR$8-$F15), $L15)=0, (($N15-$O15)*$AB$11^AR$13), 0)),0), 0)</f>
        <v>0</v>
      </c>
      <c r="AS15" s="93">
        <f t="shared" ca="1" si="210"/>
        <v>0</v>
      </c>
      <c r="AT15" s="93">
        <f t="shared" ca="1" si="210"/>
        <v>0</v>
      </c>
      <c r="AU15" s="93">
        <f t="shared" ca="1" si="210"/>
        <v>0</v>
      </c>
      <c r="AV15" s="93">
        <f t="shared" ca="1" si="210"/>
        <v>0</v>
      </c>
      <c r="AW15" s="93">
        <f t="shared" ca="1" si="210"/>
        <v>0</v>
      </c>
      <c r="AX15" s="93">
        <f t="shared" ca="1" si="210"/>
        <v>0</v>
      </c>
      <c r="AY15" s="93">
        <f t="shared" ca="1" si="210"/>
        <v>0</v>
      </c>
      <c r="AZ15" s="93">
        <f t="shared" ca="1" si="210"/>
        <v>0</v>
      </c>
      <c r="BA15" s="93">
        <f t="shared" ca="1" si="210"/>
        <v>0</v>
      </c>
      <c r="BB15" s="93">
        <f t="shared" ca="1" si="210"/>
        <v>0</v>
      </c>
      <c r="BC15" s="93">
        <f t="shared" ca="1" si="210"/>
        <v>0</v>
      </c>
      <c r="BD15" s="93">
        <f t="shared" ca="1" si="210"/>
        <v>0</v>
      </c>
      <c r="BE15" s="93">
        <f t="shared" ca="1" si="210"/>
        <v>0</v>
      </c>
      <c r="BF15" s="93">
        <f t="shared" ca="1" si="210"/>
        <v>0</v>
      </c>
      <c r="BG15" s="93">
        <f t="shared" ca="1" si="210"/>
        <v>0</v>
      </c>
      <c r="BH15" s="93">
        <f t="shared" ca="1" si="210"/>
        <v>0</v>
      </c>
      <c r="BI15" s="93">
        <f t="shared" ca="1" si="210"/>
        <v>0</v>
      </c>
      <c r="BJ15" s="93">
        <f t="shared" ca="1" si="210"/>
        <v>0</v>
      </c>
      <c r="BK15" s="93">
        <f t="shared" ca="1" si="210"/>
        <v>0</v>
      </c>
      <c r="BL15" s="93">
        <f t="shared" ca="1" si="210"/>
        <v>0</v>
      </c>
      <c r="BM15" s="93">
        <f t="shared" ca="1" si="210"/>
        <v>0</v>
      </c>
      <c r="BN15" s="93">
        <f t="shared" ca="1" si="210"/>
        <v>0</v>
      </c>
      <c r="BO15" s="93">
        <f t="shared" ca="1" si="210"/>
        <v>0</v>
      </c>
      <c r="BP15" s="93">
        <f t="shared" ca="1" si="210"/>
        <v>0</v>
      </c>
      <c r="BQ15" s="93">
        <f t="shared" ca="1" si="210"/>
        <v>0</v>
      </c>
      <c r="BR15" s="93">
        <f t="shared" ca="1" si="210"/>
        <v>0</v>
      </c>
      <c r="BS15" s="93">
        <f t="shared" ca="1" si="210"/>
        <v>0</v>
      </c>
      <c r="BT15" s="93">
        <f t="shared" ca="1" si="210"/>
        <v>0</v>
      </c>
      <c r="BU15" s="93">
        <f t="shared" ca="1" si="210"/>
        <v>0</v>
      </c>
      <c r="BV15" s="93">
        <f t="shared" ca="1" si="210"/>
        <v>0</v>
      </c>
      <c r="BW15" s="93">
        <f t="shared" ca="1" si="210"/>
        <v>0</v>
      </c>
      <c r="BX15" s="93">
        <f t="shared" ca="1" si="210"/>
        <v>0</v>
      </c>
      <c r="BY15" s="93">
        <f t="shared" ca="1" si="210"/>
        <v>0</v>
      </c>
      <c r="BZ15" s="93">
        <f t="shared" ca="1" si="210"/>
        <v>0</v>
      </c>
      <c r="CA15" s="93">
        <f t="shared" ca="1" si="210"/>
        <v>0</v>
      </c>
      <c r="CB15" s="93">
        <f t="shared" ca="1" si="210"/>
        <v>0</v>
      </c>
      <c r="CC15" s="93">
        <f t="shared" ca="1" si="210"/>
        <v>0</v>
      </c>
      <c r="CD15" s="93">
        <f t="shared" ca="1" si="210"/>
        <v>0</v>
      </c>
      <c r="CE15" s="93">
        <f t="shared" ca="1" si="210"/>
        <v>0</v>
      </c>
      <c r="CF15" s="93">
        <f t="shared" ca="1" si="210"/>
        <v>0</v>
      </c>
      <c r="CG15" s="93">
        <f t="shared" ca="1" si="210"/>
        <v>0</v>
      </c>
      <c r="CH15" s="93">
        <f t="shared" ca="1" si="210"/>
        <v>0</v>
      </c>
      <c r="CI15" s="93">
        <f t="shared" ca="1" si="210"/>
        <v>0</v>
      </c>
      <c r="CJ15" s="93">
        <f t="shared" ca="1" si="210"/>
        <v>0</v>
      </c>
      <c r="CK15" s="93">
        <f t="shared" ca="1" si="210"/>
        <v>0</v>
      </c>
      <c r="CL15" s="93">
        <f t="shared" ca="1" si="210"/>
        <v>0</v>
      </c>
      <c r="CM15" s="93">
        <f t="shared" ca="1" si="210"/>
        <v>0</v>
      </c>
      <c r="CN15" s="93">
        <f t="shared" ca="1" si="210"/>
        <v>0</v>
      </c>
      <c r="CO15" s="93">
        <f t="shared" ca="1" si="210"/>
        <v>0</v>
      </c>
      <c r="CP15" s="93">
        <f t="shared" ca="1" si="210"/>
        <v>0</v>
      </c>
      <c r="CQ15" s="93">
        <f t="shared" ca="1" si="210"/>
        <v>0</v>
      </c>
      <c r="CR15" s="93">
        <f t="shared" ca="1" si="210"/>
        <v>0</v>
      </c>
      <c r="CS15" s="93">
        <f t="shared" ca="1" si="210"/>
        <v>0</v>
      </c>
      <c r="CT15" s="93">
        <f t="shared" ca="1" si="210"/>
        <v>0</v>
      </c>
      <c r="CU15" s="93">
        <f t="shared" ca="1" si="210"/>
        <v>0</v>
      </c>
      <c r="CV15" s="93">
        <f t="shared" ca="1" si="210"/>
        <v>0</v>
      </c>
      <c r="CW15" s="93">
        <f t="shared" ca="1" si="210"/>
        <v>0</v>
      </c>
      <c r="CX15" s="93">
        <f t="shared" ca="1" si="210"/>
        <v>0</v>
      </c>
      <c r="CY15" s="93">
        <f t="shared" ca="1" si="210"/>
        <v>0</v>
      </c>
      <c r="CZ15" s="93">
        <f t="shared" ca="1" si="210"/>
        <v>0</v>
      </c>
      <c r="DA15" s="93">
        <f t="shared" ca="1" si="210"/>
        <v>0</v>
      </c>
      <c r="DB15" s="93">
        <f t="shared" ca="1" si="210"/>
        <v>0</v>
      </c>
      <c r="DC15" s="93">
        <f t="shared" ca="1" si="210"/>
        <v>0</v>
      </c>
      <c r="DD15" s="93">
        <f t="shared" ca="1" si="210"/>
        <v>0</v>
      </c>
      <c r="DE15" s="93">
        <f t="shared" ca="1" si="211"/>
        <v>0</v>
      </c>
      <c r="DF15" s="93">
        <f t="shared" ca="1" si="211"/>
        <v>0</v>
      </c>
      <c r="DG15" s="93">
        <f t="shared" ca="1" si="211"/>
        <v>0</v>
      </c>
      <c r="DH15" s="93">
        <f t="shared" ca="1" si="211"/>
        <v>0</v>
      </c>
      <c r="DI15" s="93">
        <f t="shared" ca="1" si="211"/>
        <v>0</v>
      </c>
      <c r="DJ15" s="93">
        <f t="shared" ca="1" si="211"/>
        <v>0</v>
      </c>
      <c r="DK15" s="93">
        <f t="shared" ca="1" si="211"/>
        <v>0</v>
      </c>
      <c r="DL15" s="93">
        <f t="shared" ca="1" si="211"/>
        <v>0</v>
      </c>
      <c r="DM15" s="93">
        <f t="shared" ca="1" si="211"/>
        <v>0</v>
      </c>
      <c r="DN15" s="93">
        <f t="shared" ca="1" si="211"/>
        <v>0</v>
      </c>
      <c r="DO15" s="93">
        <f t="shared" ca="1" si="211"/>
        <v>0</v>
      </c>
      <c r="DP15" s="93">
        <f t="shared" ca="1" si="211"/>
        <v>0</v>
      </c>
      <c r="DQ15" s="93">
        <f t="shared" ca="1" si="211"/>
        <v>0</v>
      </c>
      <c r="DR15" s="93">
        <f t="shared" ca="1" si="211"/>
        <v>0</v>
      </c>
      <c r="DS15" s="93">
        <f t="shared" ca="1" si="211"/>
        <v>0</v>
      </c>
      <c r="DT15" s="93">
        <f t="shared" ca="1" si="211"/>
        <v>0</v>
      </c>
      <c r="DU15" s="93">
        <f t="shared" ca="1" si="211"/>
        <v>0</v>
      </c>
      <c r="DV15" s="93">
        <f t="shared" ca="1" si="211"/>
        <v>0</v>
      </c>
      <c r="DW15" s="93">
        <f t="shared" ca="1" si="211"/>
        <v>0</v>
      </c>
      <c r="DX15" s="93">
        <f t="shared" ca="1" si="211"/>
        <v>0</v>
      </c>
      <c r="DY15" s="93">
        <f t="shared" ca="1" si="211"/>
        <v>0</v>
      </c>
      <c r="DZ15" s="93">
        <f t="shared" ca="1" si="211"/>
        <v>0</v>
      </c>
      <c r="EA15" s="93">
        <f t="shared" ca="1" si="211"/>
        <v>0</v>
      </c>
      <c r="EB15" s="93">
        <f t="shared" ca="1" si="211"/>
        <v>0</v>
      </c>
      <c r="EC15" s="93">
        <f t="shared" ca="1" si="211"/>
        <v>0</v>
      </c>
      <c r="ED15" s="93">
        <f t="shared" ca="1" si="211"/>
        <v>0</v>
      </c>
      <c r="EE15" s="93">
        <f t="shared" ca="1" si="211"/>
        <v>0</v>
      </c>
      <c r="EF15" s="93">
        <f t="shared" ca="1" si="211"/>
        <v>0</v>
      </c>
      <c r="EG15" s="93">
        <f t="shared" ca="1" si="211"/>
        <v>0</v>
      </c>
      <c r="EH15" s="93">
        <f t="shared" ca="1" si="211"/>
        <v>0</v>
      </c>
      <c r="EI15" s="93">
        <f t="shared" ca="1" si="211"/>
        <v>0</v>
      </c>
      <c r="EJ15" s="93">
        <f t="shared" ca="1" si="211"/>
        <v>0</v>
      </c>
      <c r="EK15" s="93">
        <f t="shared" ca="1" si="211"/>
        <v>0</v>
      </c>
      <c r="EL15" s="93">
        <f t="shared" ca="1" si="211"/>
        <v>0</v>
      </c>
      <c r="EM15" s="93">
        <f t="shared" ca="1" si="211"/>
        <v>0</v>
      </c>
      <c r="EO15" s="8"/>
      <c r="EP15" s="93"/>
      <c r="EQ15" s="8">
        <f t="shared" ref="EQ15:EQ26" ca="1" si="225">IFERROR(IF(AND(EQ$8&gt;=($F15+1),EQ$8&lt;($F15+1+$Y$10)),AQ$11,0), 0)</f>
        <v>0</v>
      </c>
      <c r="ER15" s="8">
        <f t="shared" ref="ER15:ER27" ca="1" si="226">IFERROR(IF(AND(ER$8&gt;=($F15+1),ER$8&lt;($F15+1+$Y$10)),AR$11,0), 0)</f>
        <v>0</v>
      </c>
      <c r="ES15" s="8">
        <f t="shared" ref="ES15:ES27" ca="1" si="227">IFERROR(IF(AND(ES$8&gt;=($F15+1),ES$8&lt;($F15+1+$Y$10)),AS$11,0), 0)</f>
        <v>0</v>
      </c>
      <c r="ET15" s="8">
        <f t="shared" ref="ET15:ET27" ca="1" si="228">IFERROR(IF(AND(ET$8&gt;=($F15+1),ET$8&lt;($F15+1+$Y$10)),AT$11,0), 0)</f>
        <v>0</v>
      </c>
      <c r="EU15" s="8">
        <f t="shared" ref="EU15:EU27" ca="1" si="229">IFERROR(IF(AND(EU$8&gt;=($F15+1),EU$8&lt;($F15+1+$Y$10)),AU$11,0), 0)</f>
        <v>0</v>
      </c>
      <c r="EV15" s="8">
        <f t="shared" ref="EV15:EV27" ca="1" si="230">IFERROR(IF(AND(EV$8&gt;=($F15+1),EV$8&lt;($F15+1+$Y$10)),AV$11,0), 0)</f>
        <v>0</v>
      </c>
      <c r="EW15" s="8">
        <f t="shared" ref="EW15:EW27" ca="1" si="231">IFERROR(IF(AND(EW$8&gt;=($F15+1),EW$8&lt;($F15+1+$Y$10)),AW$11,0), 0)</f>
        <v>0</v>
      </c>
      <c r="EX15" s="8">
        <f t="shared" ref="EX15:EX27" ca="1" si="232">IFERROR(IF(AND(EX$8&gt;=($F15+1),EX$8&lt;($F15+1+$Y$10)),AX$11,0), 0)</f>
        <v>0</v>
      </c>
      <c r="EY15" s="8">
        <f t="shared" ref="EY15:EY27" ca="1" si="233">IFERROR(IF(AND(EY$8&gt;=($F15+1),EY$8&lt;($F15+1+$Y$10)),AY$11,0), 0)</f>
        <v>0</v>
      </c>
      <c r="EZ15" s="8">
        <f t="shared" ref="EZ15:EZ27" ca="1" si="234">IFERROR(IF(AND(EZ$8&gt;=($F15+1),EZ$8&lt;($F15+1+$Y$10)),AZ$11,0), 0)</f>
        <v>0</v>
      </c>
      <c r="FA15" s="8">
        <f t="shared" ref="FA15:FA27" ca="1" si="235">IFERROR(IF(AND(FA$8&gt;=($F15+1),FA$8&lt;($F15+1+$Y$10)),BA$11,0), 0)</f>
        <v>0</v>
      </c>
      <c r="FB15" s="8">
        <f t="shared" ref="FB15:FB27" ca="1" si="236">IFERROR(IF(AND(FB$8&gt;=($F15+1),FB$8&lt;($F15+1+$Y$10)),BB$11,0), 0)</f>
        <v>0</v>
      </c>
      <c r="FC15" s="8">
        <f t="shared" ref="FC15:FC27" ca="1" si="237">IFERROR(IF(AND(FC$8&gt;=($F15+1),FC$8&lt;($F15+1+$Y$10)),BC$11,0), 0)</f>
        <v>0</v>
      </c>
      <c r="FD15" s="8">
        <f t="shared" ref="FD15:FD27" ca="1" si="238">IFERROR(IF(AND(FD$8&gt;=($F15+1),FD$8&lt;($F15+1+$Y$10)),BD$11,0), 0)</f>
        <v>0</v>
      </c>
      <c r="FE15" s="8">
        <f t="shared" ref="FE15:FE27" ca="1" si="239">IFERROR(IF(AND(FE$8&gt;=($F15+1),FE$8&lt;($F15+1+$Y$10)),BE$11,0), 0)</f>
        <v>0</v>
      </c>
      <c r="FF15" s="8">
        <f t="shared" ref="FF15:FF27" ca="1" si="240">IFERROR(IF(AND(FF$8&gt;=($F15+1),FF$8&lt;($F15+1+$Y$10)),BF$11,0), 0)</f>
        <v>0</v>
      </c>
      <c r="FG15" s="8">
        <f t="shared" ref="FG15:FG27" ca="1" si="241">IFERROR(IF(AND(FG$8&gt;=($F15+1),FG$8&lt;($F15+1+$Y$10)),BG$11,0), 0)</f>
        <v>0</v>
      </c>
      <c r="FH15" s="8">
        <f t="shared" ref="FH15:FH27" ca="1" si="242">IFERROR(IF(AND(FH$8&gt;=($F15+1),FH$8&lt;($F15+1+$Y$10)),BH$11,0), 0)</f>
        <v>0</v>
      </c>
      <c r="FI15" s="8">
        <f t="shared" ref="FI15:FI27" ca="1" si="243">IFERROR(IF(AND(FI$8&gt;=($F15+1),FI$8&lt;($F15+1+$Y$10)),BI$11,0), 0)</f>
        <v>0</v>
      </c>
      <c r="FJ15" s="8">
        <f t="shared" ref="FJ15:FJ27" ca="1" si="244">IFERROR(IF(AND(FJ$8&gt;=($F15+1),FJ$8&lt;($F15+1+$Y$10)),BJ$11,0), 0)</f>
        <v>0</v>
      </c>
      <c r="FK15" s="8">
        <f t="shared" ref="FK15:FK27" ca="1" si="245">IFERROR(IF(AND(FK$8&gt;=($F15+1),FK$8&lt;($F15+1+$Y$10)),BK$11,0), 0)</f>
        <v>0</v>
      </c>
      <c r="FL15" s="8">
        <f t="shared" ref="FL15:FL27" ca="1" si="246">IFERROR(IF(AND(FL$8&gt;=($F15+1),FL$8&lt;($F15+1+$Y$10)),BL$11,0), 0)</f>
        <v>0</v>
      </c>
      <c r="FM15" s="8">
        <f t="shared" ref="FM15:FM27" ca="1" si="247">IFERROR(IF(AND(FM$8&gt;=($F15+1),FM$8&lt;($F15+1+$Y$10)),BM$11,0), 0)</f>
        <v>0</v>
      </c>
      <c r="FN15" s="8">
        <f t="shared" ref="FN15:FN27" ca="1" si="248">IFERROR(IF(AND(FN$8&gt;=($F15+1),FN$8&lt;($F15+1+$Y$10)),BN$11,0), 0)</f>
        <v>0</v>
      </c>
      <c r="FO15" s="8">
        <f t="shared" ref="FO15:FO27" ca="1" si="249">IFERROR(IF(AND(FO$8&gt;=($F15+1),FO$8&lt;($F15+1+$Y$10)),BO$11,0), 0)</f>
        <v>0</v>
      </c>
      <c r="FP15" s="8">
        <f t="shared" ref="FP15:FP27" ca="1" si="250">IFERROR(IF(AND(FP$8&gt;=($F15+1),FP$8&lt;($F15+1+$Y$10)),BP$11,0), 0)</f>
        <v>0</v>
      </c>
      <c r="FQ15" s="8">
        <f t="shared" ref="FQ15:FQ27" ca="1" si="251">IFERROR(IF(AND(FQ$8&gt;=($F15+1),FQ$8&lt;($F15+1+$Y$10)),BQ$11,0), 0)</f>
        <v>0</v>
      </c>
      <c r="FR15" s="8">
        <f t="shared" ref="FR15:FR27" ca="1" si="252">IFERROR(IF(AND(FR$8&gt;=($F15+1),FR$8&lt;($F15+1+$Y$10)),BR$11,0), 0)</f>
        <v>0</v>
      </c>
      <c r="FS15" s="8">
        <f t="shared" ref="FS15:FS27" ca="1" si="253">IFERROR(IF(AND(FS$8&gt;=($F15+1),FS$8&lt;($F15+1+$Y$10)),BS$11,0), 0)</f>
        <v>0</v>
      </c>
      <c r="FT15" s="8">
        <f t="shared" ref="FT15:FT27" ca="1" si="254">IFERROR(IF(AND(FT$8&gt;=($F15+1),FT$8&lt;($F15+1+$Y$10)),BT$11,0), 0)</f>
        <v>0</v>
      </c>
      <c r="FU15" s="8">
        <f t="shared" ref="FU15:FU27" ca="1" si="255">IFERROR(IF(AND(FU$8&gt;=($F15+1),FU$8&lt;($F15+1+$Y$10)),BU$11,0), 0)</f>
        <v>0</v>
      </c>
      <c r="FV15" s="8">
        <f t="shared" ref="FV15:FV27" ca="1" si="256">IFERROR(IF(AND(FV$8&gt;=($F15+1),FV$8&lt;($F15+1+$Y$10)),BV$11,0), 0)</f>
        <v>0</v>
      </c>
      <c r="FW15" s="8">
        <f t="shared" ref="FW15:FW27" ca="1" si="257">IFERROR(IF(AND(FW$8&gt;=($F15+1),FW$8&lt;($F15+1+$Y$10)),BW$11,0), 0)</f>
        <v>0</v>
      </c>
      <c r="FX15" s="8">
        <f t="shared" ref="FX15:FX27" ca="1" si="258">IFERROR(IF(AND(FX$8&gt;=($F15+1),FX$8&lt;($F15+1+$Y$10)),BX$11,0), 0)</f>
        <v>0</v>
      </c>
      <c r="FY15" s="8">
        <f t="shared" ref="FY15:FY27" ca="1" si="259">IFERROR(IF(AND(FY$8&gt;=($F15+1),FY$8&lt;($F15+1+$Y$10)),BY$11,0), 0)</f>
        <v>0</v>
      </c>
      <c r="FZ15" s="8">
        <f t="shared" ref="FZ15:FZ27" ca="1" si="260">IFERROR(IF(AND(FZ$8&gt;=($F15+1),FZ$8&lt;($F15+1+$Y$10)),BZ$11,0), 0)</f>
        <v>0</v>
      </c>
      <c r="GA15" s="8">
        <f t="shared" ref="GA15:GA27" ca="1" si="261">IFERROR(IF(AND(GA$8&gt;=($F15+1),GA$8&lt;($F15+1+$Y$10)),CA$11,0), 0)</f>
        <v>0</v>
      </c>
      <c r="GB15" s="8">
        <f t="shared" ref="GB15:GB27" ca="1" si="262">IFERROR(IF(AND(GB$8&gt;=($F15+1),GB$8&lt;($F15+1+$Y$10)),CB$11,0), 0)</f>
        <v>0</v>
      </c>
      <c r="GC15" s="8">
        <f t="shared" ref="GC15:GC27" ca="1" si="263">IFERROR(IF(AND(GC$8&gt;=($F15+1),GC$8&lt;($F15+1+$Y$10)),CC$11,0), 0)</f>
        <v>0</v>
      </c>
      <c r="GD15" s="8">
        <f t="shared" ref="GD15:GD27" ca="1" si="264">IFERROR(IF(AND(GD$8&gt;=($F15+1),GD$8&lt;($F15+1+$Y$10)),CD$11,0), 0)</f>
        <v>0</v>
      </c>
      <c r="GE15" s="8">
        <f t="shared" ref="GE15:GE27" ca="1" si="265">IFERROR(IF(AND(GE$8&gt;=($F15+1),GE$8&lt;($F15+1+$Y$10)),CE$11,0), 0)</f>
        <v>0</v>
      </c>
      <c r="GF15" s="8">
        <f t="shared" ref="GF15:GF27" ca="1" si="266">IFERROR(IF(AND(GF$8&gt;=($F15+1),GF$8&lt;($F15+1+$Y$10)),CF$11,0), 0)</f>
        <v>0</v>
      </c>
      <c r="GG15" s="8">
        <f t="shared" ref="GG15:GG27" ca="1" si="267">IFERROR(IF(AND(GG$8&gt;=($F15+1),GG$8&lt;($F15+1+$Y$10)),CG$11,0), 0)</f>
        <v>0</v>
      </c>
      <c r="GH15" s="8">
        <f t="shared" ref="GH15:GH27" ca="1" si="268">IFERROR(IF(AND(GH$8&gt;=($F15+1),GH$8&lt;($F15+1+$Y$10)),CH$11,0), 0)</f>
        <v>0</v>
      </c>
      <c r="GI15" s="8">
        <f t="shared" ref="GI15:GI27" ca="1" si="269">IFERROR(IF(AND(GI$8&gt;=($F15+1),GI$8&lt;($F15+1+$Y$10)),CI$11,0), 0)</f>
        <v>0</v>
      </c>
      <c r="GJ15" s="8">
        <f t="shared" ref="GJ15:GJ27" ca="1" si="270">IFERROR(IF(AND(GJ$8&gt;=($F15+1),GJ$8&lt;($F15+1+$Y$10)),CJ$11,0), 0)</f>
        <v>0</v>
      </c>
      <c r="GK15" s="8">
        <f t="shared" ref="GK15:GK27" ca="1" si="271">IFERROR(IF(AND(GK$8&gt;=($F15+1),GK$8&lt;($F15+1+$Y$10)),CK$11,0), 0)</f>
        <v>0</v>
      </c>
      <c r="GL15" s="8">
        <f t="shared" ref="GL15:GL27" ca="1" si="272">IFERROR(IF(AND(GL$8&gt;=($F15+1),GL$8&lt;($F15+1+$Y$10)),CL$11,0), 0)</f>
        <v>0</v>
      </c>
      <c r="GM15" s="8">
        <f t="shared" ref="GM15:GM27" ca="1" si="273">IFERROR(IF(AND(GM$8&gt;=($F15+1),GM$8&lt;($F15+1+$Y$10)),CM$11,0), 0)</f>
        <v>0</v>
      </c>
      <c r="GN15" s="8">
        <f t="shared" ref="GN15:GN27" ca="1" si="274">IFERROR(IF(AND(GN$8&gt;=($F15+1),GN$8&lt;($F15+1+$Y$10)),CN$11,0), 0)</f>
        <v>0</v>
      </c>
      <c r="GO15" s="8">
        <f t="shared" ref="GO15:GO27" ca="1" si="275">IFERROR(IF(AND(GO$8&gt;=($F15+1),GO$8&lt;($F15+1+$Y$10)),CO$11,0), 0)</f>
        <v>0</v>
      </c>
      <c r="GP15" s="8">
        <f t="shared" ref="GP15:GP27" ca="1" si="276">IFERROR(IF(AND(GP$8&gt;=($F15+1),GP$8&lt;($F15+1+$Y$10)),CP$11,0), 0)</f>
        <v>0</v>
      </c>
      <c r="GQ15" s="8">
        <f t="shared" ref="GQ15:GQ27" ca="1" si="277">IFERROR(IF(AND(GQ$8&gt;=($F15+1),GQ$8&lt;($F15+1+$Y$10)),CQ$11,0), 0)</f>
        <v>0</v>
      </c>
      <c r="GR15" s="8">
        <f t="shared" ref="GR15:GR27" ca="1" si="278">IFERROR(IF(AND(GR$8&gt;=($F15+1),GR$8&lt;($F15+1+$Y$10)),CR$11,0), 0)</f>
        <v>0</v>
      </c>
      <c r="GS15" s="8">
        <f t="shared" ref="GS15:GS27" ca="1" si="279">IFERROR(IF(AND(GS$8&gt;=($F15+1),GS$8&lt;($F15+1+$Y$10)),CS$11,0), 0)</f>
        <v>0</v>
      </c>
      <c r="GT15" s="8">
        <f t="shared" ref="GT15:GT27" ca="1" si="280">IFERROR(IF(AND(GT$8&gt;=($F15+1),GT$8&lt;($F15+1+$Y$10)),CT$11,0), 0)</f>
        <v>0</v>
      </c>
      <c r="GU15" s="8">
        <f t="shared" ref="GU15:GU27" ca="1" si="281">IFERROR(IF(AND(GU$8&gt;=($F15+1),GU$8&lt;($F15+1+$Y$10)),CU$11,0), 0)</f>
        <v>0</v>
      </c>
      <c r="GV15" s="8">
        <f t="shared" ref="GV15:GV27" ca="1" si="282">IFERROR(IF(AND(GV$8&gt;=($F15+1),GV$8&lt;($F15+1+$Y$10)),CV$11,0), 0)</f>
        <v>0</v>
      </c>
      <c r="GW15" s="8">
        <f t="shared" ref="GW15:GW27" ca="1" si="283">IFERROR(IF(AND(GW$8&gt;=($F15+1),GW$8&lt;($F15+1+$Y$10)),CW$11,0), 0)</f>
        <v>0</v>
      </c>
      <c r="GX15" s="8">
        <f t="shared" ref="GX15:GX27" ca="1" si="284">IFERROR(IF(AND(GX$8&gt;=($F15+1),GX$8&lt;($F15+1+$Y$10)),CX$11,0), 0)</f>
        <v>0</v>
      </c>
      <c r="GY15" s="8">
        <f t="shared" ref="GY15:GY27" ca="1" si="285">IFERROR(IF(AND(GY$8&gt;=($F15+1),GY$8&lt;($F15+1+$Y$10)),CY$11,0), 0)</f>
        <v>0</v>
      </c>
      <c r="GZ15" s="8">
        <f t="shared" ref="GZ15:GZ27" ca="1" si="286">IFERROR(IF(AND(GZ$8&gt;=($F15+1),GZ$8&lt;($F15+1+$Y$10)),CZ$11,0), 0)</f>
        <v>0</v>
      </c>
      <c r="HA15" s="8">
        <f t="shared" ref="HA15:HA27" ca="1" si="287">IFERROR(IF(AND(HA$8&gt;=($F15+1),HA$8&lt;($F15+1+$Y$10)),DA$11,0), 0)</f>
        <v>0</v>
      </c>
      <c r="HB15" s="8">
        <f t="shared" ref="HB15:HB27" ca="1" si="288">IFERROR(IF(AND(HB$8&gt;=($F15+1),HB$8&lt;($F15+1+$Y$10)),DB$11,0), 0)</f>
        <v>0</v>
      </c>
      <c r="HC15" s="8">
        <f t="shared" ref="HC15:HC27" ca="1" si="289">IFERROR(IF(AND(HC$8&gt;=($F15+1),HC$8&lt;($F15+1+$Y$10)),DC$11,0), 0)</f>
        <v>0</v>
      </c>
      <c r="HD15" s="8">
        <f t="shared" ref="HD15:HD27" ca="1" si="290">IFERROR(IF(AND(HD$8&gt;=($F15+1),HD$8&lt;($F15+1+$Y$10)),DD$11,0), 0)</f>
        <v>0</v>
      </c>
      <c r="HE15" s="8">
        <f t="shared" ref="HE15:HE27" ca="1" si="291">IFERROR(IF(AND(HE$8&gt;=($F15+1),HE$8&lt;($F15+1+$Y$10)),DE$11,0), 0)</f>
        <v>0</v>
      </c>
      <c r="HF15" s="8">
        <f t="shared" ref="HF15:HF27" ca="1" si="292">IFERROR(IF(AND(HF$8&gt;=($F15+1),HF$8&lt;($F15+1+$Y$10)),DF$11,0), 0)</f>
        <v>0</v>
      </c>
      <c r="HG15" s="8">
        <f t="shared" ref="HG15:HG27" ca="1" si="293">IFERROR(IF(AND(HG$8&gt;=($F15+1),HG$8&lt;($F15+1+$Y$10)),DG$11,0), 0)</f>
        <v>0</v>
      </c>
      <c r="HH15" s="8">
        <f t="shared" ref="HH15:HH27" ca="1" si="294">IFERROR(IF(AND(HH$8&gt;=($F15+1),HH$8&lt;($F15+1+$Y$10)),DH$11,0), 0)</f>
        <v>0</v>
      </c>
      <c r="HI15" s="8">
        <f t="shared" ref="HI15:HI27" ca="1" si="295">IFERROR(IF(AND(HI$8&gt;=($F15+1),HI$8&lt;($F15+1+$Y$10)),DI$11,0), 0)</f>
        <v>0</v>
      </c>
      <c r="HJ15" s="8">
        <f t="shared" ref="HJ15:HJ27" ca="1" si="296">IFERROR(IF(AND(HJ$8&gt;=($F15+1),HJ$8&lt;($F15+1+$Y$10)),DJ$11,0), 0)</f>
        <v>0</v>
      </c>
      <c r="HK15" s="8">
        <f t="shared" ref="HK15:HK27" ca="1" si="297">IFERROR(IF(AND(HK$8&gt;=($F15+1),HK$8&lt;($F15+1+$Y$10)),DK$11,0), 0)</f>
        <v>0</v>
      </c>
      <c r="HL15" s="8">
        <f t="shared" ref="HL15:HL27" ca="1" si="298">IFERROR(IF(AND(HL$8&gt;=($F15+1),HL$8&lt;($F15+1+$Y$10)),DL$11,0), 0)</f>
        <v>0</v>
      </c>
      <c r="HM15" s="8">
        <f t="shared" ref="HM15:HM27" ca="1" si="299">IFERROR(IF(AND(HM$8&gt;=($F15+1),HM$8&lt;($F15+1+$Y$10)),DM$11,0), 0)</f>
        <v>0</v>
      </c>
      <c r="HN15" s="8">
        <f t="shared" ref="HN15:HN27" ca="1" si="300">IFERROR(IF(AND(HN$8&gt;=($F15+1),HN$8&lt;($F15+1+$Y$10)),DN$11,0), 0)</f>
        <v>0</v>
      </c>
      <c r="HO15" s="8">
        <f t="shared" ref="HO15:HO27" ca="1" si="301">IFERROR(IF(AND(HO$8&gt;=($F15+1),HO$8&lt;($F15+1+$Y$10)),DO$11,0), 0)</f>
        <v>0</v>
      </c>
      <c r="HP15" s="8">
        <f t="shared" ref="HP15:HP27" ca="1" si="302">IFERROR(IF(AND(HP$8&gt;=($F15+1),HP$8&lt;($F15+1+$Y$10)),DP$11,0), 0)</f>
        <v>0</v>
      </c>
      <c r="HQ15" s="8">
        <f t="shared" ref="HQ15:HQ27" ca="1" si="303">IFERROR(IF(AND(HQ$8&gt;=($F15+1),HQ$8&lt;($F15+1+$Y$10)),DQ$11,0), 0)</f>
        <v>0</v>
      </c>
      <c r="HR15" s="8">
        <f t="shared" ref="HR15:HR27" ca="1" si="304">IFERROR(IF(AND(HR$8&gt;=($F15+1),HR$8&lt;($F15+1+$Y$10)),DR$11,0), 0)</f>
        <v>0</v>
      </c>
      <c r="HS15" s="8">
        <f t="shared" ref="HS15:HS27" ca="1" si="305">IFERROR(IF(AND(HS$8&gt;=($F15+1),HS$8&lt;($F15+1+$Y$10)),DS$11,0), 0)</f>
        <v>0</v>
      </c>
      <c r="HT15" s="8">
        <f t="shared" ref="HT15:HT27" ca="1" si="306">IFERROR(IF(AND(HT$8&gt;=($F15+1),HT$8&lt;($F15+1+$Y$10)),DT$11,0), 0)</f>
        <v>0</v>
      </c>
      <c r="HU15" s="8">
        <f t="shared" ref="HU15:HU27" ca="1" si="307">IFERROR(IF(AND(HU$8&gt;=($F15+1),HU$8&lt;($F15+1+$Y$10)),DU$11,0), 0)</f>
        <v>0</v>
      </c>
      <c r="HV15" s="8">
        <f t="shared" ref="HV15:HV27" ca="1" si="308">IFERROR(IF(AND(HV$8&gt;=($F15+1),HV$8&lt;($F15+1+$Y$10)),DV$11,0), 0)</f>
        <v>0</v>
      </c>
      <c r="HW15" s="8">
        <f t="shared" ref="HW15:HW27" ca="1" si="309">IFERROR(IF(AND(HW$8&gt;=($F15+1),HW$8&lt;($F15+1+$Y$10)),DW$11,0), 0)</f>
        <v>0</v>
      </c>
      <c r="HX15" s="8">
        <f t="shared" ref="HX15:HX27" ca="1" si="310">IFERROR(IF(AND(HX$8&gt;=($F15+1),HX$8&lt;($F15+1+$Y$10)),DX$11,0), 0)</f>
        <v>0</v>
      </c>
      <c r="HY15" s="8">
        <f t="shared" ref="HY15:HY27" ca="1" si="311">IFERROR(IF(AND(HY$8&gt;=($F15+1),HY$8&lt;($F15+1+$Y$10)),DY$11,0), 0)</f>
        <v>0</v>
      </c>
      <c r="HZ15" s="8">
        <f t="shared" ref="HZ15:HZ27" ca="1" si="312">IFERROR(IF(AND(HZ$8&gt;=($F15+1),HZ$8&lt;($F15+1+$Y$10)),DZ$11,0), 0)</f>
        <v>0</v>
      </c>
      <c r="IA15" s="8">
        <f t="shared" ref="IA15:IA27" ca="1" si="313">IFERROR(IF(AND(IA$8&gt;=($F15+1),IA$8&lt;($F15+1+$Y$10)),EA$11,0), 0)</f>
        <v>0</v>
      </c>
      <c r="IB15" s="8">
        <f t="shared" ref="IB15:IB27" ca="1" si="314">IFERROR(IF(AND(IB$8&gt;=($F15+1),IB$8&lt;($F15+1+$Y$10)),EB$11,0), 0)</f>
        <v>0</v>
      </c>
      <c r="IC15" s="8">
        <f t="shared" ref="IC15:IC27" ca="1" si="315">IFERROR(IF(AND(IC$8&gt;=($F15+1),IC$8&lt;($F15+1+$Y$10)),EC$11,0), 0)</f>
        <v>0</v>
      </c>
      <c r="ID15" s="8">
        <f t="shared" ref="ID15:ID27" ca="1" si="316">IFERROR(IF(AND(ID$8&gt;=($F15+1),ID$8&lt;($F15+1+$Y$10)),ED$11,0), 0)</f>
        <v>0</v>
      </c>
      <c r="IE15" s="8">
        <f t="shared" ref="IE15:IE27" ca="1" si="317">IFERROR(IF(AND(IE$8&gt;=($F15+1),IE$8&lt;($F15+1+$Y$10)),EE$11,0), 0)</f>
        <v>0</v>
      </c>
      <c r="IF15" s="8">
        <f t="shared" ref="IF15:IF27" ca="1" si="318">IFERROR(IF(AND(IF$8&gt;=($F15+1),IF$8&lt;($F15+1+$Y$10)),EF$11,0), 0)</f>
        <v>0</v>
      </c>
      <c r="IG15" s="8">
        <f t="shared" ref="IG15:IG27" ca="1" si="319">IFERROR(IF(AND(IG$8&gt;=($F15+1),IG$8&lt;($F15+1+$Y$10)),EG$11,0), 0)</f>
        <v>0</v>
      </c>
      <c r="IH15" s="8">
        <f t="shared" ref="IH15:IH27" ca="1" si="320">IFERROR(IF(AND(IH$8&gt;=($F15+1),IH$8&lt;($F15+1+$Y$10)),EH$11,0), 0)</f>
        <v>0</v>
      </c>
      <c r="II15" s="8">
        <f t="shared" ref="II15:II27" ca="1" si="321">IFERROR(IF(AND(II$8&gt;=($F15+1),II$8&lt;($F15+1+$Y$10)),EI$11,0), 0)</f>
        <v>0</v>
      </c>
      <c r="IJ15" s="8">
        <f t="shared" ref="IJ15:IJ27" ca="1" si="322">IFERROR(IF(AND(IJ$8&gt;=($F15+1),IJ$8&lt;($F15+1+$Y$10)),EJ$11,0), 0)</f>
        <v>0</v>
      </c>
      <c r="IK15" s="8">
        <f t="shared" ref="IK15:IK27" ca="1" si="323">IFERROR(IF(AND(IK$8&gt;=($F15+1),IK$8&lt;($F15+1+$Y$10)),EK$11,0), 0)</f>
        <v>0</v>
      </c>
      <c r="IL15" s="8">
        <f t="shared" ref="IL15:IL27" ca="1" si="324">IFERROR(IF(AND(IL$8&gt;=($F15+1),IL$8&lt;($F15+1+$Y$10)),EL$11,0), 0)</f>
        <v>0</v>
      </c>
      <c r="IM15" s="8">
        <f t="shared" ref="IM15:IM27" ca="1" si="325">IFERROR(IF(AND(IM$8&gt;=($F15+1),IM$8&lt;($F15+1+$Y$10)),EM$11,0), 0)</f>
        <v>0</v>
      </c>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row>
    <row r="16" spans="1:351" ht="18.399999999999999">
      <c r="A16" s="29"/>
      <c r="B16" s="16"/>
      <c r="C16" s="249"/>
      <c r="D16" s="249"/>
      <c r="E16" s="156"/>
      <c r="F16" s="199"/>
      <c r="G16" s="199"/>
      <c r="H16" s="117" t="str">
        <f>IFERROR(VLOOKUP(E16, 'General Project Info'!$C$32:$I$42, 7, FALSE), "")</f>
        <v/>
      </c>
      <c r="I16" s="118">
        <f>IFERROR(Y16*VLOOKUP(E16, 'General Project Info'!$R$32:$T$42, 3, FALSE), 0)</f>
        <v>0</v>
      </c>
      <c r="J16" s="119">
        <f t="shared" ref="J16:J27" si="326">IFERROR(AA16,0)</f>
        <v>0</v>
      </c>
      <c r="K16" s="119">
        <f t="shared" si="214"/>
        <v>0</v>
      </c>
      <c r="L16" s="162"/>
      <c r="M16" s="162"/>
      <c r="N16" s="163"/>
      <c r="O16" s="163"/>
      <c r="P16" s="163"/>
      <c r="Q16" s="153">
        <f t="shared" si="215"/>
        <v>0</v>
      </c>
      <c r="R16" s="16"/>
      <c r="S16" s="29"/>
      <c r="U16" s="26">
        <f>IFERROR(VLOOKUP($E16, 'Unit Conversions Array'!$B$4:$AA$24, 26, FALSE),0)</f>
        <v>0</v>
      </c>
      <c r="V16">
        <f>VLOOKUP(E16, 'General Project Info'!$R$32:$W$42, 6, FALSE)</f>
        <v>1</v>
      </c>
      <c r="W16">
        <f t="shared" si="216"/>
        <v>0</v>
      </c>
      <c r="X16">
        <f>IFERROR(G16*INDEX('Unit Conversions Array'!$E$4:$Y$24, MATCH('Scenarios &amp; Measures'!E16, 'Unit Conversions Array'!$B$4:$B$24, 0), MATCH('Scenarios &amp; Measures'!H16, 'Unit Conversions Array'!$E$3:$Y$3, 0)), 0)</f>
        <v>0</v>
      </c>
      <c r="Y16" s="8">
        <f>X16/3.412</f>
        <v>0</v>
      </c>
      <c r="Z16" s="111" t="str">
        <f t="shared" si="217"/>
        <v/>
      </c>
      <c r="AA16" s="111">
        <f>IFERROR(IF(AND(U16=1,E16="Electricity"),Y16*INDEX('Scenarios &amp; Measures'!$AQ$30:$EM$30,1,MATCH(F16+1,'Scenarios &amp; Measures'!$AQ$29:$EM$29,0)), IF(U16=1,$Y16*VLOOKUP($E16, 'General Project Info'!$R$32:$W$42, 5, FALSE),0)),0)</f>
        <v>0</v>
      </c>
      <c r="AB16" s="93">
        <f>IF(E16="Electricity",Y16*SUM(INDEX('Scenarios &amp; Measures'!$AQ$30:$EM$30,1,MATCH(F16+1,'Scenarios &amp; Measures'!$AQ$29:$EM$29,0)):INDEX('Scenarios &amp; Measures'!$AQ$30:$EM$30,1,MATCH(F16+'General Project Info'!$F$20,'Scenarios &amp; Measures'!$AQ$29:$EM$29,0))),SUMIF(E16,"Solar_PV_or_Wind",J16)*$Y$10)</f>
        <v>0</v>
      </c>
      <c r="AC16" s="111">
        <f>IFERROR(IF($U16=0, $Y16*VLOOKUP($E16, 'General Project Info'!$R$32:$W$42, 5, FALSE), 0), 0)</f>
        <v>0</v>
      </c>
      <c r="AD16" s="11">
        <f>IFERROR(ROUNDDOWN(($Y$10-(L16-AG16))/L16, 0)*L16+(L16-AG16), 0)</f>
        <v>0</v>
      </c>
      <c r="AE16" s="11">
        <f t="shared" ref="AE16:AE27" si="327">$Y$10-AD16</f>
        <v>20</v>
      </c>
      <c r="AF16" s="11">
        <f t="shared" si="218"/>
        <v>-20</v>
      </c>
      <c r="AG16" s="11">
        <f t="shared" si="219"/>
        <v>0</v>
      </c>
      <c r="AH16">
        <f t="shared" si="220"/>
        <v>0</v>
      </c>
      <c r="AI16" s="116">
        <f t="shared" ref="AI16:AI27" ca="1" si="328">IFERROR(SUMPRODUCT($EQ$12:$IM$12,$EQ16:$IM16)*AB16/1000,0)</f>
        <v>0</v>
      </c>
      <c r="AJ16" s="116">
        <f t="shared" ref="AJ16:AJ27" ca="1" si="329">IFERROR(SUMPRODUCT($EQ$12:$IM$12,$EQ16:$IM16)*AC16/1000,0)</f>
        <v>0</v>
      </c>
      <c r="AK16" s="8">
        <f t="shared" ref="AK16:AK27" ca="1" si="330">IFERROR(SUMPRODUCT($AQ$12:$EM$12, AQ16:EM16), 0)</f>
        <v>0</v>
      </c>
      <c r="AL16" s="11">
        <f>IF($W$10="RECs", -AA16/VLOOKUP("RECs", 'General Project Info'!$R$32:$W$42, 5, FALSE)*$W$11*IF($Y$11=$AB$12, $Y$10, (1/($AB$12-$Y$11))*(1-($Y$11/$AB$12)^$Y$10)*$AB$12), 0)</f>
        <v>0</v>
      </c>
      <c r="AM16" s="11">
        <f t="shared" si="209"/>
        <v>0</v>
      </c>
      <c r="AN16" s="11">
        <f t="shared" si="221"/>
        <v>0</v>
      </c>
      <c r="AO16" s="11">
        <f t="shared" ca="1" si="222"/>
        <v>0</v>
      </c>
      <c r="AQ16" s="93">
        <f t="shared" ca="1" si="223"/>
        <v>0</v>
      </c>
      <c r="AR16" s="93">
        <f t="shared" ca="1" si="224"/>
        <v>0</v>
      </c>
      <c r="AS16" s="93">
        <f t="shared" ca="1" si="210"/>
        <v>0</v>
      </c>
      <c r="AT16" s="93">
        <f t="shared" ca="1" si="210"/>
        <v>0</v>
      </c>
      <c r="AU16" s="93">
        <f t="shared" ca="1" si="210"/>
        <v>0</v>
      </c>
      <c r="AV16" s="93">
        <f t="shared" ca="1" si="210"/>
        <v>0</v>
      </c>
      <c r="AW16" s="93">
        <f t="shared" ca="1" si="210"/>
        <v>0</v>
      </c>
      <c r="AX16" s="93">
        <f t="shared" ca="1" si="210"/>
        <v>0</v>
      </c>
      <c r="AY16" s="93">
        <f t="shared" ca="1" si="210"/>
        <v>0</v>
      </c>
      <c r="AZ16" s="93">
        <f t="shared" ca="1" si="210"/>
        <v>0</v>
      </c>
      <c r="BA16" s="93">
        <f t="shared" ca="1" si="210"/>
        <v>0</v>
      </c>
      <c r="BB16" s="93">
        <f t="shared" ca="1" si="210"/>
        <v>0</v>
      </c>
      <c r="BC16" s="93">
        <f t="shared" ca="1" si="210"/>
        <v>0</v>
      </c>
      <c r="BD16" s="93">
        <f t="shared" ca="1" si="210"/>
        <v>0</v>
      </c>
      <c r="BE16" s="93">
        <f t="shared" ca="1" si="210"/>
        <v>0</v>
      </c>
      <c r="BF16" s="93">
        <f t="shared" ca="1" si="210"/>
        <v>0</v>
      </c>
      <c r="BG16" s="93">
        <f t="shared" ca="1" si="210"/>
        <v>0</v>
      </c>
      <c r="BH16" s="93">
        <f t="shared" ca="1" si="210"/>
        <v>0</v>
      </c>
      <c r="BI16" s="93">
        <f t="shared" ca="1" si="210"/>
        <v>0</v>
      </c>
      <c r="BJ16" s="93">
        <f t="shared" ca="1" si="210"/>
        <v>0</v>
      </c>
      <c r="BK16" s="93">
        <f t="shared" ca="1" si="210"/>
        <v>0</v>
      </c>
      <c r="BL16" s="93">
        <f t="shared" ca="1" si="210"/>
        <v>0</v>
      </c>
      <c r="BM16" s="93">
        <f t="shared" ca="1" si="210"/>
        <v>0</v>
      </c>
      <c r="BN16" s="93">
        <f t="shared" ca="1" si="210"/>
        <v>0</v>
      </c>
      <c r="BO16" s="93">
        <f t="shared" ca="1" si="210"/>
        <v>0</v>
      </c>
      <c r="BP16" s="93">
        <f t="shared" ca="1" si="210"/>
        <v>0</v>
      </c>
      <c r="BQ16" s="93">
        <f t="shared" ca="1" si="210"/>
        <v>0</v>
      </c>
      <c r="BR16" s="93">
        <f t="shared" ca="1" si="210"/>
        <v>0</v>
      </c>
      <c r="BS16" s="93">
        <f t="shared" ca="1" si="210"/>
        <v>0</v>
      </c>
      <c r="BT16" s="93">
        <f t="shared" ca="1" si="210"/>
        <v>0</v>
      </c>
      <c r="BU16" s="93">
        <f t="shared" ca="1" si="210"/>
        <v>0</v>
      </c>
      <c r="BV16" s="93">
        <f t="shared" ca="1" si="210"/>
        <v>0</v>
      </c>
      <c r="BW16" s="93">
        <f t="shared" ca="1" si="210"/>
        <v>0</v>
      </c>
      <c r="BX16" s="93">
        <f t="shared" ca="1" si="210"/>
        <v>0</v>
      </c>
      <c r="BY16" s="93">
        <f t="shared" ca="1" si="210"/>
        <v>0</v>
      </c>
      <c r="BZ16" s="93">
        <f t="shared" ca="1" si="210"/>
        <v>0</v>
      </c>
      <c r="CA16" s="93">
        <f t="shared" ca="1" si="210"/>
        <v>0</v>
      </c>
      <c r="CB16" s="93">
        <f t="shared" ca="1" si="210"/>
        <v>0</v>
      </c>
      <c r="CC16" s="93">
        <f t="shared" ca="1" si="210"/>
        <v>0</v>
      </c>
      <c r="CD16" s="93">
        <f t="shared" ca="1" si="210"/>
        <v>0</v>
      </c>
      <c r="CE16" s="93">
        <f t="shared" ca="1" si="210"/>
        <v>0</v>
      </c>
      <c r="CF16" s="93">
        <f t="shared" ca="1" si="210"/>
        <v>0</v>
      </c>
      <c r="CG16" s="93">
        <f t="shared" ca="1" si="210"/>
        <v>0</v>
      </c>
      <c r="CH16" s="93">
        <f t="shared" ca="1" si="210"/>
        <v>0</v>
      </c>
      <c r="CI16" s="93">
        <f t="shared" ca="1" si="210"/>
        <v>0</v>
      </c>
      <c r="CJ16" s="93">
        <f t="shared" ca="1" si="210"/>
        <v>0</v>
      </c>
      <c r="CK16" s="93">
        <f t="shared" ca="1" si="210"/>
        <v>0</v>
      </c>
      <c r="CL16" s="93">
        <f t="shared" ca="1" si="210"/>
        <v>0</v>
      </c>
      <c r="CM16" s="93">
        <f t="shared" ca="1" si="210"/>
        <v>0</v>
      </c>
      <c r="CN16" s="93">
        <f t="shared" ca="1" si="210"/>
        <v>0</v>
      </c>
      <c r="CO16" s="93">
        <f t="shared" ca="1" si="210"/>
        <v>0</v>
      </c>
      <c r="CP16" s="93">
        <f t="shared" ca="1" si="210"/>
        <v>0</v>
      </c>
      <c r="CQ16" s="93">
        <f t="shared" ca="1" si="210"/>
        <v>0</v>
      </c>
      <c r="CR16" s="93">
        <f t="shared" ca="1" si="210"/>
        <v>0</v>
      </c>
      <c r="CS16" s="93">
        <f t="shared" ca="1" si="210"/>
        <v>0</v>
      </c>
      <c r="CT16" s="93">
        <f t="shared" ca="1" si="210"/>
        <v>0</v>
      </c>
      <c r="CU16" s="93">
        <f t="shared" ca="1" si="210"/>
        <v>0</v>
      </c>
      <c r="CV16" s="93">
        <f t="shared" ca="1" si="210"/>
        <v>0</v>
      </c>
      <c r="CW16" s="93">
        <f t="shared" ca="1" si="210"/>
        <v>0</v>
      </c>
      <c r="CX16" s="93">
        <f t="shared" ca="1" si="210"/>
        <v>0</v>
      </c>
      <c r="CY16" s="93">
        <f t="shared" ca="1" si="210"/>
        <v>0</v>
      </c>
      <c r="CZ16" s="93">
        <f t="shared" ca="1" si="210"/>
        <v>0</v>
      </c>
      <c r="DA16" s="93">
        <f t="shared" ca="1" si="210"/>
        <v>0</v>
      </c>
      <c r="DB16" s="93">
        <f t="shared" ca="1" si="210"/>
        <v>0</v>
      </c>
      <c r="DC16" s="93">
        <f t="shared" ca="1" si="210"/>
        <v>0</v>
      </c>
      <c r="DD16" s="93">
        <f t="shared" ca="1" si="210"/>
        <v>0</v>
      </c>
      <c r="DE16" s="93">
        <f t="shared" ca="1" si="211"/>
        <v>0</v>
      </c>
      <c r="DF16" s="93">
        <f t="shared" ca="1" si="211"/>
        <v>0</v>
      </c>
      <c r="DG16" s="93">
        <f t="shared" ca="1" si="211"/>
        <v>0</v>
      </c>
      <c r="DH16" s="93">
        <f t="shared" ca="1" si="211"/>
        <v>0</v>
      </c>
      <c r="DI16" s="93">
        <f t="shared" ca="1" si="211"/>
        <v>0</v>
      </c>
      <c r="DJ16" s="93">
        <f t="shared" ca="1" si="211"/>
        <v>0</v>
      </c>
      <c r="DK16" s="93">
        <f t="shared" ca="1" si="211"/>
        <v>0</v>
      </c>
      <c r="DL16" s="93">
        <f t="shared" ca="1" si="211"/>
        <v>0</v>
      </c>
      <c r="DM16" s="93">
        <f t="shared" ca="1" si="211"/>
        <v>0</v>
      </c>
      <c r="DN16" s="93">
        <f t="shared" ca="1" si="211"/>
        <v>0</v>
      </c>
      <c r="DO16" s="93">
        <f t="shared" ca="1" si="211"/>
        <v>0</v>
      </c>
      <c r="DP16" s="93">
        <f t="shared" ca="1" si="211"/>
        <v>0</v>
      </c>
      <c r="DQ16" s="93">
        <f t="shared" ca="1" si="211"/>
        <v>0</v>
      </c>
      <c r="DR16" s="93">
        <f t="shared" ca="1" si="211"/>
        <v>0</v>
      </c>
      <c r="DS16" s="93">
        <f t="shared" ca="1" si="211"/>
        <v>0</v>
      </c>
      <c r="DT16" s="93">
        <f t="shared" ca="1" si="211"/>
        <v>0</v>
      </c>
      <c r="DU16" s="93">
        <f t="shared" ca="1" si="211"/>
        <v>0</v>
      </c>
      <c r="DV16" s="93">
        <f t="shared" ca="1" si="211"/>
        <v>0</v>
      </c>
      <c r="DW16" s="93">
        <f t="shared" ca="1" si="211"/>
        <v>0</v>
      </c>
      <c r="DX16" s="93">
        <f t="shared" ca="1" si="211"/>
        <v>0</v>
      </c>
      <c r="DY16" s="93">
        <f t="shared" ca="1" si="211"/>
        <v>0</v>
      </c>
      <c r="DZ16" s="93">
        <f t="shared" ca="1" si="211"/>
        <v>0</v>
      </c>
      <c r="EA16" s="93">
        <f t="shared" ca="1" si="211"/>
        <v>0</v>
      </c>
      <c r="EB16" s="93">
        <f t="shared" ca="1" si="211"/>
        <v>0</v>
      </c>
      <c r="EC16" s="93">
        <f t="shared" ca="1" si="211"/>
        <v>0</v>
      </c>
      <c r="ED16" s="93">
        <f t="shared" ca="1" si="211"/>
        <v>0</v>
      </c>
      <c r="EE16" s="93">
        <f t="shared" ca="1" si="211"/>
        <v>0</v>
      </c>
      <c r="EF16" s="93">
        <f t="shared" ca="1" si="211"/>
        <v>0</v>
      </c>
      <c r="EG16" s="93">
        <f t="shared" ca="1" si="211"/>
        <v>0</v>
      </c>
      <c r="EH16" s="93">
        <f t="shared" ca="1" si="211"/>
        <v>0</v>
      </c>
      <c r="EI16" s="93">
        <f t="shared" ca="1" si="211"/>
        <v>0</v>
      </c>
      <c r="EJ16" s="93">
        <f t="shared" ca="1" si="211"/>
        <v>0</v>
      </c>
      <c r="EK16" s="93">
        <f t="shared" ca="1" si="211"/>
        <v>0</v>
      </c>
      <c r="EL16" s="93">
        <f t="shared" ca="1" si="211"/>
        <v>0</v>
      </c>
      <c r="EM16" s="93">
        <f t="shared" ca="1" si="211"/>
        <v>0</v>
      </c>
      <c r="EO16" s="8"/>
      <c r="EP16" s="93"/>
      <c r="EQ16" s="8">
        <f t="shared" ca="1" si="225"/>
        <v>0</v>
      </c>
      <c r="ER16" s="8">
        <f t="shared" ca="1" si="226"/>
        <v>0</v>
      </c>
      <c r="ES16" s="8">
        <f t="shared" ca="1" si="227"/>
        <v>0</v>
      </c>
      <c r="ET16" s="8">
        <f t="shared" ca="1" si="228"/>
        <v>0</v>
      </c>
      <c r="EU16" s="8">
        <f t="shared" ca="1" si="229"/>
        <v>0</v>
      </c>
      <c r="EV16" s="8">
        <f t="shared" ca="1" si="230"/>
        <v>0</v>
      </c>
      <c r="EW16" s="8">
        <f t="shared" ca="1" si="231"/>
        <v>0</v>
      </c>
      <c r="EX16" s="8">
        <f t="shared" ca="1" si="232"/>
        <v>0</v>
      </c>
      <c r="EY16" s="8">
        <f t="shared" ca="1" si="233"/>
        <v>0</v>
      </c>
      <c r="EZ16" s="8">
        <f t="shared" ca="1" si="234"/>
        <v>0</v>
      </c>
      <c r="FA16" s="8">
        <f t="shared" ca="1" si="235"/>
        <v>0</v>
      </c>
      <c r="FB16" s="8">
        <f t="shared" ca="1" si="236"/>
        <v>0</v>
      </c>
      <c r="FC16" s="8">
        <f t="shared" ca="1" si="237"/>
        <v>0</v>
      </c>
      <c r="FD16" s="8">
        <f t="shared" ca="1" si="238"/>
        <v>0</v>
      </c>
      <c r="FE16" s="8">
        <f t="shared" ca="1" si="239"/>
        <v>0</v>
      </c>
      <c r="FF16" s="8">
        <f t="shared" ca="1" si="240"/>
        <v>0</v>
      </c>
      <c r="FG16" s="8">
        <f t="shared" ca="1" si="241"/>
        <v>0</v>
      </c>
      <c r="FH16" s="8">
        <f t="shared" ca="1" si="242"/>
        <v>0</v>
      </c>
      <c r="FI16" s="8">
        <f t="shared" ca="1" si="243"/>
        <v>0</v>
      </c>
      <c r="FJ16" s="8">
        <f t="shared" ca="1" si="244"/>
        <v>0</v>
      </c>
      <c r="FK16" s="8">
        <f t="shared" ca="1" si="245"/>
        <v>0</v>
      </c>
      <c r="FL16" s="8">
        <f t="shared" ca="1" si="246"/>
        <v>0</v>
      </c>
      <c r="FM16" s="8">
        <f t="shared" ca="1" si="247"/>
        <v>0</v>
      </c>
      <c r="FN16" s="8">
        <f t="shared" ca="1" si="248"/>
        <v>0</v>
      </c>
      <c r="FO16" s="8">
        <f t="shared" ca="1" si="249"/>
        <v>0</v>
      </c>
      <c r="FP16" s="8">
        <f t="shared" ca="1" si="250"/>
        <v>0</v>
      </c>
      <c r="FQ16" s="8">
        <f t="shared" ca="1" si="251"/>
        <v>0</v>
      </c>
      <c r="FR16" s="8">
        <f t="shared" ca="1" si="252"/>
        <v>0</v>
      </c>
      <c r="FS16" s="8">
        <f t="shared" ca="1" si="253"/>
        <v>0</v>
      </c>
      <c r="FT16" s="8">
        <f t="shared" ca="1" si="254"/>
        <v>0</v>
      </c>
      <c r="FU16" s="8">
        <f t="shared" ca="1" si="255"/>
        <v>0</v>
      </c>
      <c r="FV16" s="8">
        <f t="shared" ca="1" si="256"/>
        <v>0</v>
      </c>
      <c r="FW16" s="8">
        <f t="shared" ca="1" si="257"/>
        <v>0</v>
      </c>
      <c r="FX16" s="8">
        <f t="shared" ca="1" si="258"/>
        <v>0</v>
      </c>
      <c r="FY16" s="8">
        <f t="shared" ca="1" si="259"/>
        <v>0</v>
      </c>
      <c r="FZ16" s="8">
        <f t="shared" ca="1" si="260"/>
        <v>0</v>
      </c>
      <c r="GA16" s="8">
        <f t="shared" ca="1" si="261"/>
        <v>0</v>
      </c>
      <c r="GB16" s="8">
        <f t="shared" ca="1" si="262"/>
        <v>0</v>
      </c>
      <c r="GC16" s="8">
        <f t="shared" ca="1" si="263"/>
        <v>0</v>
      </c>
      <c r="GD16" s="8">
        <f t="shared" ca="1" si="264"/>
        <v>0</v>
      </c>
      <c r="GE16" s="8">
        <f t="shared" ca="1" si="265"/>
        <v>0</v>
      </c>
      <c r="GF16" s="8">
        <f t="shared" ca="1" si="266"/>
        <v>0</v>
      </c>
      <c r="GG16" s="8">
        <f t="shared" ca="1" si="267"/>
        <v>0</v>
      </c>
      <c r="GH16" s="8">
        <f t="shared" ca="1" si="268"/>
        <v>0</v>
      </c>
      <c r="GI16" s="8">
        <f t="shared" ca="1" si="269"/>
        <v>0</v>
      </c>
      <c r="GJ16" s="8">
        <f t="shared" ca="1" si="270"/>
        <v>0</v>
      </c>
      <c r="GK16" s="8">
        <f t="shared" ca="1" si="271"/>
        <v>0</v>
      </c>
      <c r="GL16" s="8">
        <f t="shared" ca="1" si="272"/>
        <v>0</v>
      </c>
      <c r="GM16" s="8">
        <f t="shared" ca="1" si="273"/>
        <v>0</v>
      </c>
      <c r="GN16" s="8">
        <f t="shared" ca="1" si="274"/>
        <v>0</v>
      </c>
      <c r="GO16" s="8">
        <f t="shared" ca="1" si="275"/>
        <v>0</v>
      </c>
      <c r="GP16" s="8">
        <f t="shared" ca="1" si="276"/>
        <v>0</v>
      </c>
      <c r="GQ16" s="8">
        <f t="shared" ca="1" si="277"/>
        <v>0</v>
      </c>
      <c r="GR16" s="8">
        <f t="shared" ca="1" si="278"/>
        <v>0</v>
      </c>
      <c r="GS16" s="8">
        <f t="shared" ca="1" si="279"/>
        <v>0</v>
      </c>
      <c r="GT16" s="8">
        <f t="shared" ca="1" si="280"/>
        <v>0</v>
      </c>
      <c r="GU16" s="8">
        <f t="shared" ca="1" si="281"/>
        <v>0</v>
      </c>
      <c r="GV16" s="8">
        <f t="shared" ca="1" si="282"/>
        <v>0</v>
      </c>
      <c r="GW16" s="8">
        <f t="shared" ca="1" si="283"/>
        <v>0</v>
      </c>
      <c r="GX16" s="8">
        <f t="shared" ca="1" si="284"/>
        <v>0</v>
      </c>
      <c r="GY16" s="8">
        <f t="shared" ca="1" si="285"/>
        <v>0</v>
      </c>
      <c r="GZ16" s="8">
        <f t="shared" ca="1" si="286"/>
        <v>0</v>
      </c>
      <c r="HA16" s="8">
        <f t="shared" ca="1" si="287"/>
        <v>0</v>
      </c>
      <c r="HB16" s="8">
        <f t="shared" ca="1" si="288"/>
        <v>0</v>
      </c>
      <c r="HC16" s="8">
        <f t="shared" ca="1" si="289"/>
        <v>0</v>
      </c>
      <c r="HD16" s="8">
        <f t="shared" ca="1" si="290"/>
        <v>0</v>
      </c>
      <c r="HE16" s="8">
        <f t="shared" ca="1" si="291"/>
        <v>0</v>
      </c>
      <c r="HF16" s="8">
        <f t="shared" ca="1" si="292"/>
        <v>0</v>
      </c>
      <c r="HG16" s="8">
        <f t="shared" ca="1" si="293"/>
        <v>0</v>
      </c>
      <c r="HH16" s="8">
        <f t="shared" ca="1" si="294"/>
        <v>0</v>
      </c>
      <c r="HI16" s="8">
        <f t="shared" ca="1" si="295"/>
        <v>0</v>
      </c>
      <c r="HJ16" s="8">
        <f t="shared" ca="1" si="296"/>
        <v>0</v>
      </c>
      <c r="HK16" s="8">
        <f t="shared" ca="1" si="297"/>
        <v>0</v>
      </c>
      <c r="HL16" s="8">
        <f t="shared" ca="1" si="298"/>
        <v>0</v>
      </c>
      <c r="HM16" s="8">
        <f t="shared" ca="1" si="299"/>
        <v>0</v>
      </c>
      <c r="HN16" s="8">
        <f t="shared" ca="1" si="300"/>
        <v>0</v>
      </c>
      <c r="HO16" s="8">
        <f t="shared" ca="1" si="301"/>
        <v>0</v>
      </c>
      <c r="HP16" s="8">
        <f t="shared" ca="1" si="302"/>
        <v>0</v>
      </c>
      <c r="HQ16" s="8">
        <f t="shared" ca="1" si="303"/>
        <v>0</v>
      </c>
      <c r="HR16" s="8">
        <f t="shared" ca="1" si="304"/>
        <v>0</v>
      </c>
      <c r="HS16" s="8">
        <f t="shared" ca="1" si="305"/>
        <v>0</v>
      </c>
      <c r="HT16" s="8">
        <f t="shared" ca="1" si="306"/>
        <v>0</v>
      </c>
      <c r="HU16" s="8">
        <f t="shared" ca="1" si="307"/>
        <v>0</v>
      </c>
      <c r="HV16" s="8">
        <f t="shared" ca="1" si="308"/>
        <v>0</v>
      </c>
      <c r="HW16" s="8">
        <f t="shared" ca="1" si="309"/>
        <v>0</v>
      </c>
      <c r="HX16" s="8">
        <f t="shared" ca="1" si="310"/>
        <v>0</v>
      </c>
      <c r="HY16" s="8">
        <f t="shared" ca="1" si="311"/>
        <v>0</v>
      </c>
      <c r="HZ16" s="8">
        <f t="shared" ca="1" si="312"/>
        <v>0</v>
      </c>
      <c r="IA16" s="8">
        <f t="shared" ca="1" si="313"/>
        <v>0</v>
      </c>
      <c r="IB16" s="8">
        <f t="shared" ca="1" si="314"/>
        <v>0</v>
      </c>
      <c r="IC16" s="8">
        <f t="shared" ca="1" si="315"/>
        <v>0</v>
      </c>
      <c r="ID16" s="8">
        <f t="shared" ca="1" si="316"/>
        <v>0</v>
      </c>
      <c r="IE16" s="8">
        <f t="shared" ca="1" si="317"/>
        <v>0</v>
      </c>
      <c r="IF16" s="8">
        <f t="shared" ca="1" si="318"/>
        <v>0</v>
      </c>
      <c r="IG16" s="8">
        <f t="shared" ca="1" si="319"/>
        <v>0</v>
      </c>
      <c r="IH16" s="8">
        <f t="shared" ca="1" si="320"/>
        <v>0</v>
      </c>
      <c r="II16" s="8">
        <f t="shared" ca="1" si="321"/>
        <v>0</v>
      </c>
      <c r="IJ16" s="8">
        <f t="shared" ca="1" si="322"/>
        <v>0</v>
      </c>
      <c r="IK16" s="8">
        <f t="shared" ca="1" si="323"/>
        <v>0</v>
      </c>
      <c r="IL16" s="8">
        <f t="shared" ca="1" si="324"/>
        <v>0</v>
      </c>
      <c r="IM16" s="8">
        <f t="shared" ca="1" si="325"/>
        <v>0</v>
      </c>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row>
    <row r="17" spans="1:351" ht="18.399999999999999">
      <c r="A17" s="29"/>
      <c r="B17" s="16"/>
      <c r="C17" s="249"/>
      <c r="D17" s="249"/>
      <c r="E17" s="156"/>
      <c r="F17" s="164"/>
      <c r="G17" s="164"/>
      <c r="H17" s="117" t="str">
        <f>IFERROR(VLOOKUP(E17, 'General Project Info'!$C$32:$I$42, 7, FALSE), "")</f>
        <v/>
      </c>
      <c r="I17" s="118">
        <f>IFERROR(Y17*VLOOKUP(E17, 'General Project Info'!$R$32:$T$42, 3, FALSE), 0)</f>
        <v>0</v>
      </c>
      <c r="J17" s="119">
        <f t="shared" si="326"/>
        <v>0</v>
      </c>
      <c r="K17" s="119">
        <f t="shared" si="214"/>
        <v>0</v>
      </c>
      <c r="L17" s="162"/>
      <c r="M17" s="162"/>
      <c r="N17" s="163"/>
      <c r="O17" s="163"/>
      <c r="P17" s="163"/>
      <c r="Q17" s="153">
        <f t="shared" si="215"/>
        <v>0</v>
      </c>
      <c r="R17" s="16"/>
      <c r="S17" s="29"/>
      <c r="U17" s="26">
        <f>IFERROR(VLOOKUP($E17, 'Unit Conversions Array'!$B$4:$AA$24, 26, FALSE),0)</f>
        <v>0</v>
      </c>
      <c r="V17">
        <f>VLOOKUP(E17, 'General Project Info'!$R$32:$W$42, 6, FALSE)</f>
        <v>1</v>
      </c>
      <c r="W17">
        <f t="shared" si="216"/>
        <v>0</v>
      </c>
      <c r="X17">
        <f>IFERROR(G17*INDEX('Unit Conversions Array'!$E$4:$Y$24, MATCH('Scenarios &amp; Measures'!E17, 'Unit Conversions Array'!$B$4:$B$24, 0), MATCH('Scenarios &amp; Measures'!H17, 'Unit Conversions Array'!$E$3:$Y$3, 0)), 0)</f>
        <v>0</v>
      </c>
      <c r="Y17" s="8">
        <f t="shared" ref="Y17:Y27" si="331">X17/3.412</f>
        <v>0</v>
      </c>
      <c r="Z17" s="111" t="str">
        <f t="shared" si="217"/>
        <v/>
      </c>
      <c r="AA17" s="111">
        <f>IFERROR(IF(AND(U17=1,E17="Electricity"),Y17*INDEX('Scenarios &amp; Measures'!$AQ$30:$EM$30,1,MATCH(F17+1,'Scenarios &amp; Measures'!$AQ$29:$EM$29,0)), IF(U17=1,$Y17*VLOOKUP($E17, 'General Project Info'!$R$32:$W$42, 5, FALSE),0)),0)</f>
        <v>0</v>
      </c>
      <c r="AB17" s="93">
        <f>IF(E17="Electricity",Y17*SUM(INDEX('Scenarios &amp; Measures'!$AQ$30:$EM$30,1,MATCH(F17+1,'Scenarios &amp; Measures'!$AQ$29:$EM$29,0)):INDEX('Scenarios &amp; Measures'!$AQ$30:$EM$30,1,MATCH(F17+'General Project Info'!$F$20,'Scenarios &amp; Measures'!$AQ$29:$EM$29,0))),SUMIF(E17,"Solar_PV_or_Wind",J17)*$Y$10)</f>
        <v>0</v>
      </c>
      <c r="AC17" s="111">
        <f>IFERROR(IF($U17=0, $Y17*VLOOKUP($E17, 'General Project Info'!$R$32:$W$42, 5, FALSE), 0), 0)</f>
        <v>0</v>
      </c>
      <c r="AD17" s="11">
        <f t="shared" ref="AD17:AD27" si="332">IFERROR(ROUNDDOWN(($Y$10-(L17-M17))/L17, 0)*L17+(L17-M17), 0)</f>
        <v>0</v>
      </c>
      <c r="AE17" s="11">
        <f t="shared" si="327"/>
        <v>20</v>
      </c>
      <c r="AF17" s="11">
        <f t="shared" si="218"/>
        <v>-20</v>
      </c>
      <c r="AG17" s="11">
        <f t="shared" si="219"/>
        <v>0</v>
      </c>
      <c r="AH17">
        <f t="shared" si="220"/>
        <v>0</v>
      </c>
      <c r="AI17" s="116">
        <f t="shared" ca="1" si="328"/>
        <v>0</v>
      </c>
      <c r="AJ17" s="116">
        <f t="shared" ca="1" si="329"/>
        <v>0</v>
      </c>
      <c r="AK17" s="8">
        <f t="shared" ca="1" si="330"/>
        <v>0</v>
      </c>
      <c r="AL17" s="11">
        <f>IF($W$10="RECs", -AA17/VLOOKUP("RECs", 'General Project Info'!$R$32:$W$42, 5, FALSE)*$W$11*IF($Y$11=$AB$12, $Y$10, (1/($AB$12-$Y$11))*(1-($Y$11/$AB$12)^$Y$10)*$AB$12), 0)</f>
        <v>0</v>
      </c>
      <c r="AM17" s="11">
        <f t="shared" si="209"/>
        <v>0</v>
      </c>
      <c r="AN17" s="11">
        <f t="shared" si="221"/>
        <v>0</v>
      </c>
      <c r="AO17" s="11">
        <f t="shared" ca="1" si="222"/>
        <v>0</v>
      </c>
      <c r="AQ17" s="93">
        <f t="shared" ca="1" si="223"/>
        <v>0</v>
      </c>
      <c r="AR17" s="93">
        <f t="shared" ca="1" si="224"/>
        <v>0</v>
      </c>
      <c r="AS17" s="93">
        <f t="shared" ca="1" si="210"/>
        <v>0</v>
      </c>
      <c r="AT17" s="93">
        <f t="shared" ca="1" si="210"/>
        <v>0</v>
      </c>
      <c r="AU17" s="93">
        <f t="shared" ca="1" si="210"/>
        <v>0</v>
      </c>
      <c r="AV17" s="93">
        <f t="shared" ca="1" si="210"/>
        <v>0</v>
      </c>
      <c r="AW17" s="93">
        <f t="shared" ca="1" si="210"/>
        <v>0</v>
      </c>
      <c r="AX17" s="93">
        <f t="shared" ca="1" si="210"/>
        <v>0</v>
      </c>
      <c r="AY17" s="93">
        <f t="shared" ca="1" si="210"/>
        <v>0</v>
      </c>
      <c r="AZ17" s="93">
        <f t="shared" ca="1" si="210"/>
        <v>0</v>
      </c>
      <c r="BA17" s="93">
        <f t="shared" ca="1" si="210"/>
        <v>0</v>
      </c>
      <c r="BB17" s="93">
        <f t="shared" ca="1" si="210"/>
        <v>0</v>
      </c>
      <c r="BC17" s="93">
        <f t="shared" ca="1" si="210"/>
        <v>0</v>
      </c>
      <c r="BD17" s="93">
        <f t="shared" ca="1" si="210"/>
        <v>0</v>
      </c>
      <c r="BE17" s="93">
        <f t="shared" ca="1" si="210"/>
        <v>0</v>
      </c>
      <c r="BF17" s="93">
        <f t="shared" ca="1" si="210"/>
        <v>0</v>
      </c>
      <c r="BG17" s="93">
        <f t="shared" ca="1" si="210"/>
        <v>0</v>
      </c>
      <c r="BH17" s="93">
        <f t="shared" ca="1" si="210"/>
        <v>0</v>
      </c>
      <c r="BI17" s="93">
        <f t="shared" ca="1" si="210"/>
        <v>0</v>
      </c>
      <c r="BJ17" s="93">
        <f t="shared" ca="1" si="210"/>
        <v>0</v>
      </c>
      <c r="BK17" s="93">
        <f t="shared" ca="1" si="210"/>
        <v>0</v>
      </c>
      <c r="BL17" s="93">
        <f t="shared" ca="1" si="210"/>
        <v>0</v>
      </c>
      <c r="BM17" s="93">
        <f t="shared" ca="1" si="210"/>
        <v>0</v>
      </c>
      <c r="BN17" s="93">
        <f t="shared" ca="1" si="210"/>
        <v>0</v>
      </c>
      <c r="BO17" s="93">
        <f t="shared" ca="1" si="210"/>
        <v>0</v>
      </c>
      <c r="BP17" s="93">
        <f t="shared" ca="1" si="210"/>
        <v>0</v>
      </c>
      <c r="BQ17" s="93">
        <f t="shared" ca="1" si="210"/>
        <v>0</v>
      </c>
      <c r="BR17" s="93">
        <f t="shared" ca="1" si="210"/>
        <v>0</v>
      </c>
      <c r="BS17" s="93">
        <f t="shared" ca="1" si="210"/>
        <v>0</v>
      </c>
      <c r="BT17" s="93">
        <f t="shared" ca="1" si="210"/>
        <v>0</v>
      </c>
      <c r="BU17" s="93">
        <f t="shared" ca="1" si="210"/>
        <v>0</v>
      </c>
      <c r="BV17" s="93">
        <f t="shared" ca="1" si="210"/>
        <v>0</v>
      </c>
      <c r="BW17" s="93">
        <f t="shared" ca="1" si="210"/>
        <v>0</v>
      </c>
      <c r="BX17" s="93">
        <f t="shared" ca="1" si="210"/>
        <v>0</v>
      </c>
      <c r="BY17" s="93">
        <f t="shared" ca="1" si="210"/>
        <v>0</v>
      </c>
      <c r="BZ17" s="93">
        <f t="shared" ca="1" si="210"/>
        <v>0</v>
      </c>
      <c r="CA17" s="93">
        <f t="shared" ca="1" si="210"/>
        <v>0</v>
      </c>
      <c r="CB17" s="93">
        <f t="shared" ca="1" si="210"/>
        <v>0</v>
      </c>
      <c r="CC17" s="93">
        <f t="shared" ca="1" si="210"/>
        <v>0</v>
      </c>
      <c r="CD17" s="93">
        <f t="shared" ca="1" si="210"/>
        <v>0</v>
      </c>
      <c r="CE17" s="93">
        <f t="shared" ca="1" si="210"/>
        <v>0</v>
      </c>
      <c r="CF17" s="93">
        <f t="shared" ca="1" si="210"/>
        <v>0</v>
      </c>
      <c r="CG17" s="93">
        <f t="shared" ca="1" si="210"/>
        <v>0</v>
      </c>
      <c r="CH17" s="93">
        <f t="shared" ca="1" si="210"/>
        <v>0</v>
      </c>
      <c r="CI17" s="93">
        <f t="shared" ca="1" si="210"/>
        <v>0</v>
      </c>
      <c r="CJ17" s="93">
        <f t="shared" ca="1" si="210"/>
        <v>0</v>
      </c>
      <c r="CK17" s="93">
        <f t="shared" ca="1" si="210"/>
        <v>0</v>
      </c>
      <c r="CL17" s="93">
        <f t="shared" ca="1" si="210"/>
        <v>0</v>
      </c>
      <c r="CM17" s="93">
        <f t="shared" ca="1" si="210"/>
        <v>0</v>
      </c>
      <c r="CN17" s="93">
        <f t="shared" ca="1" si="210"/>
        <v>0</v>
      </c>
      <c r="CO17" s="93">
        <f t="shared" ca="1" si="210"/>
        <v>0</v>
      </c>
      <c r="CP17" s="93">
        <f t="shared" ca="1" si="210"/>
        <v>0</v>
      </c>
      <c r="CQ17" s="93">
        <f t="shared" ca="1" si="210"/>
        <v>0</v>
      </c>
      <c r="CR17" s="93">
        <f t="shared" ca="1" si="210"/>
        <v>0</v>
      </c>
      <c r="CS17" s="93">
        <f t="shared" ca="1" si="210"/>
        <v>0</v>
      </c>
      <c r="CT17" s="93">
        <f t="shared" ca="1" si="210"/>
        <v>0</v>
      </c>
      <c r="CU17" s="93">
        <f t="shared" ca="1" si="210"/>
        <v>0</v>
      </c>
      <c r="CV17" s="93">
        <f t="shared" ca="1" si="210"/>
        <v>0</v>
      </c>
      <c r="CW17" s="93">
        <f t="shared" ca="1" si="210"/>
        <v>0</v>
      </c>
      <c r="CX17" s="93">
        <f t="shared" ca="1" si="210"/>
        <v>0</v>
      </c>
      <c r="CY17" s="93">
        <f t="shared" ca="1" si="210"/>
        <v>0</v>
      </c>
      <c r="CZ17" s="93">
        <f t="shared" ca="1" si="210"/>
        <v>0</v>
      </c>
      <c r="DA17" s="93">
        <f t="shared" ca="1" si="210"/>
        <v>0</v>
      </c>
      <c r="DB17" s="93">
        <f t="shared" ca="1" si="210"/>
        <v>0</v>
      </c>
      <c r="DC17" s="93">
        <f t="shared" ca="1" si="210"/>
        <v>0</v>
      </c>
      <c r="DD17" s="93">
        <f t="shared" ref="AS17:DD21" ca="1" si="333">IFERROR(IF(DD$8&gt;=$F17,IF((DD$8-$F17)&gt;=$Y$10, 0, IF(MOD($AG17+(DD$8-$F17), $L17)=0, (($N17-$O17)*$AB$11^DD$13), 0)),0), 0)</f>
        <v>0</v>
      </c>
      <c r="DE17" s="93">
        <f t="shared" ca="1" si="211"/>
        <v>0</v>
      </c>
      <c r="DF17" s="93">
        <f t="shared" ca="1" si="211"/>
        <v>0</v>
      </c>
      <c r="DG17" s="93">
        <f t="shared" ca="1" si="211"/>
        <v>0</v>
      </c>
      <c r="DH17" s="93">
        <f t="shared" ca="1" si="211"/>
        <v>0</v>
      </c>
      <c r="DI17" s="93">
        <f t="shared" ca="1" si="211"/>
        <v>0</v>
      </c>
      <c r="DJ17" s="93">
        <f t="shared" ca="1" si="211"/>
        <v>0</v>
      </c>
      <c r="DK17" s="93">
        <f t="shared" ca="1" si="211"/>
        <v>0</v>
      </c>
      <c r="DL17" s="93">
        <f t="shared" ca="1" si="211"/>
        <v>0</v>
      </c>
      <c r="DM17" s="93">
        <f t="shared" ca="1" si="211"/>
        <v>0</v>
      </c>
      <c r="DN17" s="93">
        <f t="shared" ca="1" si="211"/>
        <v>0</v>
      </c>
      <c r="DO17" s="93">
        <f t="shared" ca="1" si="211"/>
        <v>0</v>
      </c>
      <c r="DP17" s="93">
        <f t="shared" ca="1" si="211"/>
        <v>0</v>
      </c>
      <c r="DQ17" s="93">
        <f t="shared" ca="1" si="211"/>
        <v>0</v>
      </c>
      <c r="DR17" s="93">
        <f t="shared" ca="1" si="211"/>
        <v>0</v>
      </c>
      <c r="DS17" s="93">
        <f t="shared" ca="1" si="211"/>
        <v>0</v>
      </c>
      <c r="DT17" s="93">
        <f t="shared" ca="1" si="211"/>
        <v>0</v>
      </c>
      <c r="DU17" s="93">
        <f t="shared" ca="1" si="211"/>
        <v>0</v>
      </c>
      <c r="DV17" s="93">
        <f t="shared" ca="1" si="211"/>
        <v>0</v>
      </c>
      <c r="DW17" s="93">
        <f t="shared" ca="1" si="211"/>
        <v>0</v>
      </c>
      <c r="DX17" s="93">
        <f t="shared" ca="1" si="211"/>
        <v>0</v>
      </c>
      <c r="DY17" s="93">
        <f t="shared" ca="1" si="211"/>
        <v>0</v>
      </c>
      <c r="DZ17" s="93">
        <f t="shared" ca="1" si="211"/>
        <v>0</v>
      </c>
      <c r="EA17" s="93">
        <f t="shared" ca="1" si="211"/>
        <v>0</v>
      </c>
      <c r="EB17" s="93">
        <f t="shared" ca="1" si="211"/>
        <v>0</v>
      </c>
      <c r="EC17" s="93">
        <f t="shared" ca="1" si="211"/>
        <v>0</v>
      </c>
      <c r="ED17" s="93">
        <f t="shared" ca="1" si="211"/>
        <v>0</v>
      </c>
      <c r="EE17" s="93">
        <f t="shared" ca="1" si="211"/>
        <v>0</v>
      </c>
      <c r="EF17" s="93">
        <f t="shared" ca="1" si="211"/>
        <v>0</v>
      </c>
      <c r="EG17" s="93">
        <f t="shared" ca="1" si="211"/>
        <v>0</v>
      </c>
      <c r="EH17" s="93">
        <f t="shared" ca="1" si="211"/>
        <v>0</v>
      </c>
      <c r="EI17" s="93">
        <f t="shared" ca="1" si="211"/>
        <v>0</v>
      </c>
      <c r="EJ17" s="93">
        <f t="shared" ca="1" si="211"/>
        <v>0</v>
      </c>
      <c r="EK17" s="93">
        <f t="shared" ca="1" si="211"/>
        <v>0</v>
      </c>
      <c r="EL17" s="93">
        <f t="shared" ca="1" si="211"/>
        <v>0</v>
      </c>
      <c r="EM17" s="93">
        <f t="shared" ca="1" si="211"/>
        <v>0</v>
      </c>
      <c r="EO17" s="8"/>
      <c r="EP17" s="93"/>
      <c r="EQ17" s="8">
        <f t="shared" ca="1" si="225"/>
        <v>0</v>
      </c>
      <c r="ER17" s="8">
        <f t="shared" ca="1" si="226"/>
        <v>0</v>
      </c>
      <c r="ES17" s="8">
        <f t="shared" ca="1" si="227"/>
        <v>0</v>
      </c>
      <c r="ET17" s="8">
        <f t="shared" ca="1" si="228"/>
        <v>0</v>
      </c>
      <c r="EU17" s="8">
        <f t="shared" ca="1" si="229"/>
        <v>0</v>
      </c>
      <c r="EV17" s="8">
        <f t="shared" ca="1" si="230"/>
        <v>0</v>
      </c>
      <c r="EW17" s="8">
        <f t="shared" ca="1" si="231"/>
        <v>0</v>
      </c>
      <c r="EX17" s="8">
        <f t="shared" ca="1" si="232"/>
        <v>0</v>
      </c>
      <c r="EY17" s="8">
        <f t="shared" ca="1" si="233"/>
        <v>0</v>
      </c>
      <c r="EZ17" s="8">
        <f t="shared" ca="1" si="234"/>
        <v>0</v>
      </c>
      <c r="FA17" s="8">
        <f t="shared" ca="1" si="235"/>
        <v>0</v>
      </c>
      <c r="FB17" s="8">
        <f t="shared" ca="1" si="236"/>
        <v>0</v>
      </c>
      <c r="FC17" s="8">
        <f t="shared" ca="1" si="237"/>
        <v>0</v>
      </c>
      <c r="FD17" s="8">
        <f t="shared" ca="1" si="238"/>
        <v>0</v>
      </c>
      <c r="FE17" s="8">
        <f t="shared" ca="1" si="239"/>
        <v>0</v>
      </c>
      <c r="FF17" s="8">
        <f t="shared" ca="1" si="240"/>
        <v>0</v>
      </c>
      <c r="FG17" s="8">
        <f t="shared" ca="1" si="241"/>
        <v>0</v>
      </c>
      <c r="FH17" s="8">
        <f t="shared" ca="1" si="242"/>
        <v>0</v>
      </c>
      <c r="FI17" s="8">
        <f t="shared" ca="1" si="243"/>
        <v>0</v>
      </c>
      <c r="FJ17" s="8">
        <f t="shared" ca="1" si="244"/>
        <v>0</v>
      </c>
      <c r="FK17" s="8">
        <f t="shared" ca="1" si="245"/>
        <v>0</v>
      </c>
      <c r="FL17" s="8">
        <f t="shared" ca="1" si="246"/>
        <v>0</v>
      </c>
      <c r="FM17" s="8">
        <f t="shared" ca="1" si="247"/>
        <v>0</v>
      </c>
      <c r="FN17" s="8">
        <f t="shared" ca="1" si="248"/>
        <v>0</v>
      </c>
      <c r="FO17" s="8">
        <f t="shared" ca="1" si="249"/>
        <v>0</v>
      </c>
      <c r="FP17" s="8">
        <f t="shared" ca="1" si="250"/>
        <v>0</v>
      </c>
      <c r="FQ17" s="8">
        <f t="shared" ca="1" si="251"/>
        <v>0</v>
      </c>
      <c r="FR17" s="8">
        <f t="shared" ca="1" si="252"/>
        <v>0</v>
      </c>
      <c r="FS17" s="8">
        <f t="shared" ca="1" si="253"/>
        <v>0</v>
      </c>
      <c r="FT17" s="8">
        <f t="shared" ca="1" si="254"/>
        <v>0</v>
      </c>
      <c r="FU17" s="8">
        <f t="shared" ca="1" si="255"/>
        <v>0</v>
      </c>
      <c r="FV17" s="8">
        <f t="shared" ca="1" si="256"/>
        <v>0</v>
      </c>
      <c r="FW17" s="8">
        <f t="shared" ca="1" si="257"/>
        <v>0</v>
      </c>
      <c r="FX17" s="8">
        <f t="shared" ca="1" si="258"/>
        <v>0</v>
      </c>
      <c r="FY17" s="8">
        <f t="shared" ca="1" si="259"/>
        <v>0</v>
      </c>
      <c r="FZ17" s="8">
        <f t="shared" ca="1" si="260"/>
        <v>0</v>
      </c>
      <c r="GA17" s="8">
        <f t="shared" ca="1" si="261"/>
        <v>0</v>
      </c>
      <c r="GB17" s="8">
        <f t="shared" ca="1" si="262"/>
        <v>0</v>
      </c>
      <c r="GC17" s="8">
        <f t="shared" ca="1" si="263"/>
        <v>0</v>
      </c>
      <c r="GD17" s="8">
        <f t="shared" ca="1" si="264"/>
        <v>0</v>
      </c>
      <c r="GE17" s="8">
        <f t="shared" ca="1" si="265"/>
        <v>0</v>
      </c>
      <c r="GF17" s="8">
        <f t="shared" ca="1" si="266"/>
        <v>0</v>
      </c>
      <c r="GG17" s="8">
        <f t="shared" ca="1" si="267"/>
        <v>0</v>
      </c>
      <c r="GH17" s="8">
        <f t="shared" ca="1" si="268"/>
        <v>0</v>
      </c>
      <c r="GI17" s="8">
        <f t="shared" ca="1" si="269"/>
        <v>0</v>
      </c>
      <c r="GJ17" s="8">
        <f t="shared" ca="1" si="270"/>
        <v>0</v>
      </c>
      <c r="GK17" s="8">
        <f t="shared" ca="1" si="271"/>
        <v>0</v>
      </c>
      <c r="GL17" s="8">
        <f t="shared" ca="1" si="272"/>
        <v>0</v>
      </c>
      <c r="GM17" s="8">
        <f t="shared" ca="1" si="273"/>
        <v>0</v>
      </c>
      <c r="GN17" s="8">
        <f t="shared" ca="1" si="274"/>
        <v>0</v>
      </c>
      <c r="GO17" s="8">
        <f t="shared" ca="1" si="275"/>
        <v>0</v>
      </c>
      <c r="GP17" s="8">
        <f t="shared" ca="1" si="276"/>
        <v>0</v>
      </c>
      <c r="GQ17" s="8">
        <f t="shared" ca="1" si="277"/>
        <v>0</v>
      </c>
      <c r="GR17" s="8">
        <f t="shared" ca="1" si="278"/>
        <v>0</v>
      </c>
      <c r="GS17" s="8">
        <f t="shared" ca="1" si="279"/>
        <v>0</v>
      </c>
      <c r="GT17" s="8">
        <f t="shared" ca="1" si="280"/>
        <v>0</v>
      </c>
      <c r="GU17" s="8">
        <f t="shared" ca="1" si="281"/>
        <v>0</v>
      </c>
      <c r="GV17" s="8">
        <f t="shared" ca="1" si="282"/>
        <v>0</v>
      </c>
      <c r="GW17" s="8">
        <f t="shared" ca="1" si="283"/>
        <v>0</v>
      </c>
      <c r="GX17" s="8">
        <f t="shared" ca="1" si="284"/>
        <v>0</v>
      </c>
      <c r="GY17" s="8">
        <f t="shared" ca="1" si="285"/>
        <v>0</v>
      </c>
      <c r="GZ17" s="8">
        <f t="shared" ca="1" si="286"/>
        <v>0</v>
      </c>
      <c r="HA17" s="8">
        <f t="shared" ca="1" si="287"/>
        <v>0</v>
      </c>
      <c r="HB17" s="8">
        <f t="shared" ca="1" si="288"/>
        <v>0</v>
      </c>
      <c r="HC17" s="8">
        <f t="shared" ca="1" si="289"/>
        <v>0</v>
      </c>
      <c r="HD17" s="8">
        <f t="shared" ca="1" si="290"/>
        <v>0</v>
      </c>
      <c r="HE17" s="8">
        <f t="shared" ca="1" si="291"/>
        <v>0</v>
      </c>
      <c r="HF17" s="8">
        <f t="shared" ca="1" si="292"/>
        <v>0</v>
      </c>
      <c r="HG17" s="8">
        <f t="shared" ca="1" si="293"/>
        <v>0</v>
      </c>
      <c r="HH17" s="8">
        <f t="shared" ca="1" si="294"/>
        <v>0</v>
      </c>
      <c r="HI17" s="8">
        <f t="shared" ca="1" si="295"/>
        <v>0</v>
      </c>
      <c r="HJ17" s="8">
        <f t="shared" ca="1" si="296"/>
        <v>0</v>
      </c>
      <c r="HK17" s="8">
        <f t="shared" ca="1" si="297"/>
        <v>0</v>
      </c>
      <c r="HL17" s="8">
        <f t="shared" ca="1" si="298"/>
        <v>0</v>
      </c>
      <c r="HM17" s="8">
        <f t="shared" ca="1" si="299"/>
        <v>0</v>
      </c>
      <c r="HN17" s="8">
        <f t="shared" ca="1" si="300"/>
        <v>0</v>
      </c>
      <c r="HO17" s="8">
        <f t="shared" ca="1" si="301"/>
        <v>0</v>
      </c>
      <c r="HP17" s="8">
        <f t="shared" ca="1" si="302"/>
        <v>0</v>
      </c>
      <c r="HQ17" s="8">
        <f t="shared" ca="1" si="303"/>
        <v>0</v>
      </c>
      <c r="HR17" s="8">
        <f t="shared" ca="1" si="304"/>
        <v>0</v>
      </c>
      <c r="HS17" s="8">
        <f t="shared" ca="1" si="305"/>
        <v>0</v>
      </c>
      <c r="HT17" s="8">
        <f t="shared" ca="1" si="306"/>
        <v>0</v>
      </c>
      <c r="HU17" s="8">
        <f t="shared" ca="1" si="307"/>
        <v>0</v>
      </c>
      <c r="HV17" s="8">
        <f t="shared" ca="1" si="308"/>
        <v>0</v>
      </c>
      <c r="HW17" s="8">
        <f t="shared" ca="1" si="309"/>
        <v>0</v>
      </c>
      <c r="HX17" s="8">
        <f t="shared" ca="1" si="310"/>
        <v>0</v>
      </c>
      <c r="HY17" s="8">
        <f t="shared" ca="1" si="311"/>
        <v>0</v>
      </c>
      <c r="HZ17" s="8">
        <f t="shared" ca="1" si="312"/>
        <v>0</v>
      </c>
      <c r="IA17" s="8">
        <f t="shared" ca="1" si="313"/>
        <v>0</v>
      </c>
      <c r="IB17" s="8">
        <f t="shared" ca="1" si="314"/>
        <v>0</v>
      </c>
      <c r="IC17" s="8">
        <f t="shared" ca="1" si="315"/>
        <v>0</v>
      </c>
      <c r="ID17" s="8">
        <f t="shared" ca="1" si="316"/>
        <v>0</v>
      </c>
      <c r="IE17" s="8">
        <f t="shared" ca="1" si="317"/>
        <v>0</v>
      </c>
      <c r="IF17" s="8">
        <f t="shared" ca="1" si="318"/>
        <v>0</v>
      </c>
      <c r="IG17" s="8">
        <f t="shared" ca="1" si="319"/>
        <v>0</v>
      </c>
      <c r="IH17" s="8">
        <f t="shared" ca="1" si="320"/>
        <v>0</v>
      </c>
      <c r="II17" s="8">
        <f t="shared" ca="1" si="321"/>
        <v>0</v>
      </c>
      <c r="IJ17" s="8">
        <f t="shared" ca="1" si="322"/>
        <v>0</v>
      </c>
      <c r="IK17" s="8">
        <f t="shared" ca="1" si="323"/>
        <v>0</v>
      </c>
      <c r="IL17" s="8">
        <f t="shared" ca="1" si="324"/>
        <v>0</v>
      </c>
      <c r="IM17" s="8">
        <f t="shared" ca="1" si="325"/>
        <v>0</v>
      </c>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row>
    <row r="18" spans="1:351" ht="18.399999999999999">
      <c r="A18" s="29"/>
      <c r="B18" s="16"/>
      <c r="C18" s="249"/>
      <c r="D18" s="249"/>
      <c r="E18" s="156"/>
      <c r="F18" s="164"/>
      <c r="G18" s="164"/>
      <c r="H18" s="117" t="str">
        <f>IFERROR(VLOOKUP(E18, 'General Project Info'!$C$32:$I$42, 7, FALSE), "")</f>
        <v/>
      </c>
      <c r="I18" s="118">
        <f>IFERROR(Y18*VLOOKUP(E18, 'General Project Info'!$R$32:$T$42, 3, FALSE), 0)</f>
        <v>0</v>
      </c>
      <c r="J18" s="119">
        <f>IFERROR(AA18,0)</f>
        <v>0</v>
      </c>
      <c r="K18" s="119">
        <f t="shared" si="214"/>
        <v>0</v>
      </c>
      <c r="L18" s="162"/>
      <c r="M18" s="162"/>
      <c r="N18" s="163"/>
      <c r="O18" s="163"/>
      <c r="P18" s="163"/>
      <c r="Q18" s="153">
        <f>IFERROR(IF(L18=AF18, 0, ((AF18/L18*N18)*$AB$11^IF(AE18&lt;=0,0,AD18)))/($AB$12)^IF(AE18&lt;=0,0,AD18), 0)</f>
        <v>0</v>
      </c>
      <c r="R18" s="16"/>
      <c r="S18" s="29"/>
      <c r="U18" s="26">
        <f>IFERROR(VLOOKUP($E18, 'Unit Conversions Array'!$B$4:$AA$24, 26, FALSE),0)</f>
        <v>0</v>
      </c>
      <c r="V18">
        <f>VLOOKUP(E18, 'General Project Info'!$R$32:$W$42, 6, FALSE)</f>
        <v>1</v>
      </c>
      <c r="W18">
        <f t="shared" si="216"/>
        <v>0</v>
      </c>
      <c r="X18">
        <f>IFERROR(G18*INDEX('Unit Conversions Array'!$E$4:$Y$24, MATCH('Scenarios &amp; Measures'!E18, 'Unit Conversions Array'!$B$4:$B$24, 0), MATCH('Scenarios &amp; Measures'!H18, 'Unit Conversions Array'!$E$3:$Y$3, 0)), 0)</f>
        <v>0</v>
      </c>
      <c r="Y18" s="8">
        <f t="shared" si="331"/>
        <v>0</v>
      </c>
      <c r="Z18" s="111" t="str">
        <f>IF(AND(U18=1,E18="Electricity"),F18,"")</f>
        <v/>
      </c>
      <c r="AA18" s="111">
        <f>IFERROR(IF(AND(U18=1,E18="Electricity"),Y18*INDEX('Scenarios &amp; Measures'!$AQ$30:$EM$30,1,MATCH(F18+1,'Scenarios &amp; Measures'!$AQ$29:$EM$29,0)), IF(U18=1,$Y18*VLOOKUP($E18, 'General Project Info'!$R$32:$W$42, 5, FALSE),0)),0)</f>
        <v>0</v>
      </c>
      <c r="AB18" s="93">
        <f>IF(E18="Electricity",Y18*SUM(INDEX('Scenarios &amp; Measures'!$AQ$30:$EM$30,1,MATCH(F18+1,'Scenarios &amp; Measures'!$AQ$29:$EM$29,0)):INDEX('Scenarios &amp; Measures'!$AQ$30:$EM$30,1,MATCH(F18+'General Project Info'!$F$20,'Scenarios &amp; Measures'!$AQ$29:$EM$29,0))),SUMIF(E18,"Solar_PV_or_Wind",J18)*$Y$10)</f>
        <v>0</v>
      </c>
      <c r="AC18" s="111">
        <f>IFERROR(IF($U18=0, $Y18*VLOOKUP($E18, 'General Project Info'!$R$32:$W$42, 5, FALSE), 0), 0)</f>
        <v>0</v>
      </c>
      <c r="AD18" s="11">
        <f t="shared" si="332"/>
        <v>0</v>
      </c>
      <c r="AE18" s="11">
        <f t="shared" si="327"/>
        <v>20</v>
      </c>
      <c r="AF18" s="11">
        <f t="shared" si="218"/>
        <v>-20</v>
      </c>
      <c r="AG18" s="11">
        <f t="shared" si="219"/>
        <v>0</v>
      </c>
      <c r="AH18">
        <f t="shared" si="220"/>
        <v>0</v>
      </c>
      <c r="AI18" s="116">
        <f t="shared" ca="1" si="328"/>
        <v>0</v>
      </c>
      <c r="AJ18" s="116">
        <f t="shared" ca="1" si="329"/>
        <v>0</v>
      </c>
      <c r="AK18" s="8">
        <f t="shared" ca="1" si="330"/>
        <v>0</v>
      </c>
      <c r="AL18" s="11">
        <f>IF($W$10="RECs", -AA18/VLOOKUP("RECs", 'General Project Info'!$R$32:$W$42, 5, FALSE)*$W$11*IF($Y$11=$AB$12, $Y$10, (1/($AB$12-$Y$11))*(1-($Y$11/$AB$12)^$Y$10)*$AB$12), 0)</f>
        <v>0</v>
      </c>
      <c r="AM18" s="11">
        <f>IF($W$10="Carbon Offset", IF($Y$12=$AB$12,AA18*$W$12*$Y$10, (AA18*$W$12)/($AB$12-$Y$12)*(1-($Y$12/$AB$12)^$Y$10)*$AB$12), 0)</f>
        <v>0</v>
      </c>
      <c r="AN18" s="11">
        <f t="shared" si="221"/>
        <v>0</v>
      </c>
      <c r="AO18" s="11">
        <f t="shared" ca="1" si="222"/>
        <v>0</v>
      </c>
      <c r="AQ18" s="93">
        <f t="shared" ca="1" si="223"/>
        <v>0</v>
      </c>
      <c r="AR18" s="93">
        <f t="shared" ca="1" si="224"/>
        <v>0</v>
      </c>
      <c r="AS18" s="93">
        <f t="shared" ca="1" si="333"/>
        <v>0</v>
      </c>
      <c r="AT18" s="93">
        <f t="shared" ca="1" si="333"/>
        <v>0</v>
      </c>
      <c r="AU18" s="93">
        <f t="shared" ca="1" si="333"/>
        <v>0</v>
      </c>
      <c r="AV18" s="93">
        <f t="shared" ca="1" si="333"/>
        <v>0</v>
      </c>
      <c r="AW18" s="93">
        <f t="shared" ca="1" si="333"/>
        <v>0</v>
      </c>
      <c r="AX18" s="93">
        <f t="shared" ca="1" si="333"/>
        <v>0</v>
      </c>
      <c r="AY18" s="93">
        <f t="shared" ca="1" si="333"/>
        <v>0</v>
      </c>
      <c r="AZ18" s="93">
        <f t="shared" ca="1" si="333"/>
        <v>0</v>
      </c>
      <c r="BA18" s="93">
        <f t="shared" ca="1" si="333"/>
        <v>0</v>
      </c>
      <c r="BB18" s="93">
        <f t="shared" ca="1" si="333"/>
        <v>0</v>
      </c>
      <c r="BC18" s="93">
        <f t="shared" ca="1" si="333"/>
        <v>0</v>
      </c>
      <c r="BD18" s="93">
        <f t="shared" ca="1" si="333"/>
        <v>0</v>
      </c>
      <c r="BE18" s="93">
        <f t="shared" ca="1" si="333"/>
        <v>0</v>
      </c>
      <c r="BF18" s="93">
        <f t="shared" ca="1" si="333"/>
        <v>0</v>
      </c>
      <c r="BG18" s="93">
        <f t="shared" ca="1" si="333"/>
        <v>0</v>
      </c>
      <c r="BH18" s="93">
        <f t="shared" ca="1" si="333"/>
        <v>0</v>
      </c>
      <c r="BI18" s="93">
        <f t="shared" ca="1" si="333"/>
        <v>0</v>
      </c>
      <c r="BJ18" s="93">
        <f t="shared" ca="1" si="333"/>
        <v>0</v>
      </c>
      <c r="BK18" s="93">
        <f t="shared" ca="1" si="333"/>
        <v>0</v>
      </c>
      <c r="BL18" s="93">
        <f t="shared" ca="1" si="333"/>
        <v>0</v>
      </c>
      <c r="BM18" s="93">
        <f t="shared" ca="1" si="333"/>
        <v>0</v>
      </c>
      <c r="BN18" s="93">
        <f t="shared" ca="1" si="333"/>
        <v>0</v>
      </c>
      <c r="BO18" s="93">
        <f t="shared" ca="1" si="333"/>
        <v>0</v>
      </c>
      <c r="BP18" s="93">
        <f t="shared" ca="1" si="333"/>
        <v>0</v>
      </c>
      <c r="BQ18" s="93">
        <f t="shared" ca="1" si="333"/>
        <v>0</v>
      </c>
      <c r="BR18" s="93">
        <f t="shared" ca="1" si="333"/>
        <v>0</v>
      </c>
      <c r="BS18" s="93">
        <f t="shared" ca="1" si="333"/>
        <v>0</v>
      </c>
      <c r="BT18" s="93">
        <f t="shared" ca="1" si="333"/>
        <v>0</v>
      </c>
      <c r="BU18" s="93">
        <f t="shared" ca="1" si="333"/>
        <v>0</v>
      </c>
      <c r="BV18" s="93">
        <f t="shared" ca="1" si="333"/>
        <v>0</v>
      </c>
      <c r="BW18" s="93">
        <f t="shared" ca="1" si="333"/>
        <v>0</v>
      </c>
      <c r="BX18" s="93">
        <f t="shared" ca="1" si="333"/>
        <v>0</v>
      </c>
      <c r="BY18" s="93">
        <f t="shared" ca="1" si="333"/>
        <v>0</v>
      </c>
      <c r="BZ18" s="93">
        <f t="shared" ca="1" si="333"/>
        <v>0</v>
      </c>
      <c r="CA18" s="93">
        <f t="shared" ca="1" si="333"/>
        <v>0</v>
      </c>
      <c r="CB18" s="93">
        <f t="shared" ca="1" si="333"/>
        <v>0</v>
      </c>
      <c r="CC18" s="93">
        <f t="shared" ca="1" si="333"/>
        <v>0</v>
      </c>
      <c r="CD18" s="93">
        <f t="shared" ca="1" si="333"/>
        <v>0</v>
      </c>
      <c r="CE18" s="93">
        <f t="shared" ca="1" si="333"/>
        <v>0</v>
      </c>
      <c r="CF18" s="93">
        <f t="shared" ca="1" si="333"/>
        <v>0</v>
      </c>
      <c r="CG18" s="93">
        <f t="shared" ca="1" si="333"/>
        <v>0</v>
      </c>
      <c r="CH18" s="93">
        <f t="shared" ca="1" si="333"/>
        <v>0</v>
      </c>
      <c r="CI18" s="93">
        <f t="shared" ca="1" si="333"/>
        <v>0</v>
      </c>
      <c r="CJ18" s="93">
        <f t="shared" ca="1" si="333"/>
        <v>0</v>
      </c>
      <c r="CK18" s="93">
        <f t="shared" ca="1" si="333"/>
        <v>0</v>
      </c>
      <c r="CL18" s="93">
        <f t="shared" ca="1" si="333"/>
        <v>0</v>
      </c>
      <c r="CM18" s="93">
        <f t="shared" ca="1" si="333"/>
        <v>0</v>
      </c>
      <c r="CN18" s="93">
        <f t="shared" ca="1" si="333"/>
        <v>0</v>
      </c>
      <c r="CO18" s="93">
        <f t="shared" ca="1" si="333"/>
        <v>0</v>
      </c>
      <c r="CP18" s="93">
        <f t="shared" ca="1" si="333"/>
        <v>0</v>
      </c>
      <c r="CQ18" s="93">
        <f t="shared" ca="1" si="333"/>
        <v>0</v>
      </c>
      <c r="CR18" s="93">
        <f t="shared" ca="1" si="333"/>
        <v>0</v>
      </c>
      <c r="CS18" s="93">
        <f t="shared" ca="1" si="333"/>
        <v>0</v>
      </c>
      <c r="CT18" s="93">
        <f t="shared" ca="1" si="333"/>
        <v>0</v>
      </c>
      <c r="CU18" s="93">
        <f t="shared" ca="1" si="333"/>
        <v>0</v>
      </c>
      <c r="CV18" s="93">
        <f t="shared" ca="1" si="333"/>
        <v>0</v>
      </c>
      <c r="CW18" s="93">
        <f t="shared" ca="1" si="333"/>
        <v>0</v>
      </c>
      <c r="CX18" s="93">
        <f t="shared" ca="1" si="333"/>
        <v>0</v>
      </c>
      <c r="CY18" s="93">
        <f t="shared" ca="1" si="333"/>
        <v>0</v>
      </c>
      <c r="CZ18" s="93">
        <f t="shared" ca="1" si="333"/>
        <v>0</v>
      </c>
      <c r="DA18" s="93">
        <f t="shared" ca="1" si="333"/>
        <v>0</v>
      </c>
      <c r="DB18" s="93">
        <f t="shared" ca="1" si="333"/>
        <v>0</v>
      </c>
      <c r="DC18" s="93">
        <f t="shared" ca="1" si="333"/>
        <v>0</v>
      </c>
      <c r="DD18" s="93">
        <f t="shared" ca="1" si="333"/>
        <v>0</v>
      </c>
      <c r="DE18" s="93">
        <f t="shared" ca="1" si="211"/>
        <v>0</v>
      </c>
      <c r="DF18" s="93">
        <f t="shared" ca="1" si="211"/>
        <v>0</v>
      </c>
      <c r="DG18" s="93">
        <f t="shared" ca="1" si="211"/>
        <v>0</v>
      </c>
      <c r="DH18" s="93">
        <f t="shared" ca="1" si="211"/>
        <v>0</v>
      </c>
      <c r="DI18" s="93">
        <f t="shared" ca="1" si="211"/>
        <v>0</v>
      </c>
      <c r="DJ18" s="93">
        <f t="shared" ca="1" si="211"/>
        <v>0</v>
      </c>
      <c r="DK18" s="93">
        <f t="shared" ca="1" si="211"/>
        <v>0</v>
      </c>
      <c r="DL18" s="93">
        <f t="shared" ca="1" si="211"/>
        <v>0</v>
      </c>
      <c r="DM18" s="93">
        <f t="shared" ca="1" si="211"/>
        <v>0</v>
      </c>
      <c r="DN18" s="93">
        <f t="shared" ca="1" si="211"/>
        <v>0</v>
      </c>
      <c r="DO18" s="93">
        <f t="shared" ca="1" si="211"/>
        <v>0</v>
      </c>
      <c r="DP18" s="93">
        <f t="shared" ca="1" si="211"/>
        <v>0</v>
      </c>
      <c r="DQ18" s="93">
        <f t="shared" ca="1" si="211"/>
        <v>0</v>
      </c>
      <c r="DR18" s="93">
        <f t="shared" ca="1" si="211"/>
        <v>0</v>
      </c>
      <c r="DS18" s="93">
        <f t="shared" ca="1" si="211"/>
        <v>0</v>
      </c>
      <c r="DT18" s="93">
        <f t="shared" ca="1" si="211"/>
        <v>0</v>
      </c>
      <c r="DU18" s="93">
        <f t="shared" ca="1" si="211"/>
        <v>0</v>
      </c>
      <c r="DV18" s="93">
        <f t="shared" ca="1" si="211"/>
        <v>0</v>
      </c>
      <c r="DW18" s="93">
        <f t="shared" ca="1" si="211"/>
        <v>0</v>
      </c>
      <c r="DX18" s="93">
        <f t="shared" ca="1" si="211"/>
        <v>0</v>
      </c>
      <c r="DY18" s="93">
        <f t="shared" ca="1" si="211"/>
        <v>0</v>
      </c>
      <c r="DZ18" s="93">
        <f t="shared" ca="1" si="211"/>
        <v>0</v>
      </c>
      <c r="EA18" s="93">
        <f t="shared" ca="1" si="211"/>
        <v>0</v>
      </c>
      <c r="EB18" s="93">
        <f t="shared" ca="1" si="211"/>
        <v>0</v>
      </c>
      <c r="EC18" s="93">
        <f t="shared" ca="1" si="211"/>
        <v>0</v>
      </c>
      <c r="ED18" s="93">
        <f t="shared" ca="1" si="211"/>
        <v>0</v>
      </c>
      <c r="EE18" s="93">
        <f t="shared" ca="1" si="211"/>
        <v>0</v>
      </c>
      <c r="EF18" s="93">
        <f t="shared" ca="1" si="211"/>
        <v>0</v>
      </c>
      <c r="EG18" s="93">
        <f t="shared" ca="1" si="211"/>
        <v>0</v>
      </c>
      <c r="EH18" s="93">
        <f t="shared" ca="1" si="211"/>
        <v>0</v>
      </c>
      <c r="EI18" s="93">
        <f t="shared" ca="1" si="211"/>
        <v>0</v>
      </c>
      <c r="EJ18" s="93">
        <f t="shared" ca="1" si="211"/>
        <v>0</v>
      </c>
      <c r="EK18" s="93">
        <f t="shared" ca="1" si="211"/>
        <v>0</v>
      </c>
      <c r="EL18" s="93">
        <f t="shared" ca="1" si="211"/>
        <v>0</v>
      </c>
      <c r="EM18" s="93">
        <f t="shared" ca="1" si="211"/>
        <v>0</v>
      </c>
      <c r="EO18" s="8"/>
      <c r="EP18" s="93"/>
      <c r="EQ18" s="8">
        <f t="shared" ca="1" si="225"/>
        <v>0</v>
      </c>
      <c r="ER18" s="8">
        <f t="shared" ca="1" si="226"/>
        <v>0</v>
      </c>
      <c r="ES18" s="8">
        <f t="shared" ca="1" si="227"/>
        <v>0</v>
      </c>
      <c r="ET18" s="8">
        <f t="shared" ca="1" si="228"/>
        <v>0</v>
      </c>
      <c r="EU18" s="8">
        <f t="shared" ca="1" si="229"/>
        <v>0</v>
      </c>
      <c r="EV18" s="8">
        <f t="shared" ca="1" si="230"/>
        <v>0</v>
      </c>
      <c r="EW18" s="8">
        <f t="shared" ca="1" si="231"/>
        <v>0</v>
      </c>
      <c r="EX18" s="8">
        <f t="shared" ca="1" si="232"/>
        <v>0</v>
      </c>
      <c r="EY18" s="8">
        <f t="shared" ca="1" si="233"/>
        <v>0</v>
      </c>
      <c r="EZ18" s="8">
        <f t="shared" ca="1" si="234"/>
        <v>0</v>
      </c>
      <c r="FA18" s="8">
        <f t="shared" ca="1" si="235"/>
        <v>0</v>
      </c>
      <c r="FB18" s="8">
        <f t="shared" ca="1" si="236"/>
        <v>0</v>
      </c>
      <c r="FC18" s="8">
        <f t="shared" ca="1" si="237"/>
        <v>0</v>
      </c>
      <c r="FD18" s="8">
        <f t="shared" ca="1" si="238"/>
        <v>0</v>
      </c>
      <c r="FE18" s="8">
        <f t="shared" ca="1" si="239"/>
        <v>0</v>
      </c>
      <c r="FF18" s="8">
        <f t="shared" ca="1" si="240"/>
        <v>0</v>
      </c>
      <c r="FG18" s="8">
        <f t="shared" ca="1" si="241"/>
        <v>0</v>
      </c>
      <c r="FH18" s="8">
        <f t="shared" ca="1" si="242"/>
        <v>0</v>
      </c>
      <c r="FI18" s="8">
        <f t="shared" ca="1" si="243"/>
        <v>0</v>
      </c>
      <c r="FJ18" s="8">
        <f t="shared" ca="1" si="244"/>
        <v>0</v>
      </c>
      <c r="FK18" s="8">
        <f t="shared" ca="1" si="245"/>
        <v>0</v>
      </c>
      <c r="FL18" s="8">
        <f t="shared" ca="1" si="246"/>
        <v>0</v>
      </c>
      <c r="FM18" s="8">
        <f t="shared" ca="1" si="247"/>
        <v>0</v>
      </c>
      <c r="FN18" s="8">
        <f t="shared" ca="1" si="248"/>
        <v>0</v>
      </c>
      <c r="FO18" s="8">
        <f t="shared" ca="1" si="249"/>
        <v>0</v>
      </c>
      <c r="FP18" s="8">
        <f t="shared" ca="1" si="250"/>
        <v>0</v>
      </c>
      <c r="FQ18" s="8">
        <f t="shared" ca="1" si="251"/>
        <v>0</v>
      </c>
      <c r="FR18" s="8">
        <f t="shared" ca="1" si="252"/>
        <v>0</v>
      </c>
      <c r="FS18" s="8">
        <f t="shared" ca="1" si="253"/>
        <v>0</v>
      </c>
      <c r="FT18" s="8">
        <f t="shared" ca="1" si="254"/>
        <v>0</v>
      </c>
      <c r="FU18" s="8">
        <f t="shared" ca="1" si="255"/>
        <v>0</v>
      </c>
      <c r="FV18" s="8">
        <f t="shared" ca="1" si="256"/>
        <v>0</v>
      </c>
      <c r="FW18" s="8">
        <f t="shared" ca="1" si="257"/>
        <v>0</v>
      </c>
      <c r="FX18" s="8">
        <f t="shared" ca="1" si="258"/>
        <v>0</v>
      </c>
      <c r="FY18" s="8">
        <f t="shared" ca="1" si="259"/>
        <v>0</v>
      </c>
      <c r="FZ18" s="8">
        <f t="shared" ca="1" si="260"/>
        <v>0</v>
      </c>
      <c r="GA18" s="8">
        <f t="shared" ca="1" si="261"/>
        <v>0</v>
      </c>
      <c r="GB18" s="8">
        <f t="shared" ca="1" si="262"/>
        <v>0</v>
      </c>
      <c r="GC18" s="8">
        <f t="shared" ca="1" si="263"/>
        <v>0</v>
      </c>
      <c r="GD18" s="8">
        <f t="shared" ca="1" si="264"/>
        <v>0</v>
      </c>
      <c r="GE18" s="8">
        <f t="shared" ca="1" si="265"/>
        <v>0</v>
      </c>
      <c r="GF18" s="8">
        <f t="shared" ca="1" si="266"/>
        <v>0</v>
      </c>
      <c r="GG18" s="8">
        <f t="shared" ca="1" si="267"/>
        <v>0</v>
      </c>
      <c r="GH18" s="8">
        <f t="shared" ca="1" si="268"/>
        <v>0</v>
      </c>
      <c r="GI18" s="8">
        <f t="shared" ca="1" si="269"/>
        <v>0</v>
      </c>
      <c r="GJ18" s="8">
        <f t="shared" ca="1" si="270"/>
        <v>0</v>
      </c>
      <c r="GK18" s="8">
        <f t="shared" ca="1" si="271"/>
        <v>0</v>
      </c>
      <c r="GL18" s="8">
        <f t="shared" ca="1" si="272"/>
        <v>0</v>
      </c>
      <c r="GM18" s="8">
        <f t="shared" ca="1" si="273"/>
        <v>0</v>
      </c>
      <c r="GN18" s="8">
        <f t="shared" ca="1" si="274"/>
        <v>0</v>
      </c>
      <c r="GO18" s="8">
        <f t="shared" ca="1" si="275"/>
        <v>0</v>
      </c>
      <c r="GP18" s="8">
        <f t="shared" ca="1" si="276"/>
        <v>0</v>
      </c>
      <c r="GQ18" s="8">
        <f t="shared" ca="1" si="277"/>
        <v>0</v>
      </c>
      <c r="GR18" s="8">
        <f t="shared" ca="1" si="278"/>
        <v>0</v>
      </c>
      <c r="GS18" s="8">
        <f t="shared" ca="1" si="279"/>
        <v>0</v>
      </c>
      <c r="GT18" s="8">
        <f t="shared" ca="1" si="280"/>
        <v>0</v>
      </c>
      <c r="GU18" s="8">
        <f t="shared" ca="1" si="281"/>
        <v>0</v>
      </c>
      <c r="GV18" s="8">
        <f t="shared" ca="1" si="282"/>
        <v>0</v>
      </c>
      <c r="GW18" s="8">
        <f t="shared" ca="1" si="283"/>
        <v>0</v>
      </c>
      <c r="GX18" s="8">
        <f t="shared" ca="1" si="284"/>
        <v>0</v>
      </c>
      <c r="GY18" s="8">
        <f t="shared" ca="1" si="285"/>
        <v>0</v>
      </c>
      <c r="GZ18" s="8">
        <f t="shared" ca="1" si="286"/>
        <v>0</v>
      </c>
      <c r="HA18" s="8">
        <f t="shared" ca="1" si="287"/>
        <v>0</v>
      </c>
      <c r="HB18" s="8">
        <f t="shared" ca="1" si="288"/>
        <v>0</v>
      </c>
      <c r="HC18" s="8">
        <f t="shared" ca="1" si="289"/>
        <v>0</v>
      </c>
      <c r="HD18" s="8">
        <f t="shared" ca="1" si="290"/>
        <v>0</v>
      </c>
      <c r="HE18" s="8">
        <f t="shared" ca="1" si="291"/>
        <v>0</v>
      </c>
      <c r="HF18" s="8">
        <f t="shared" ca="1" si="292"/>
        <v>0</v>
      </c>
      <c r="HG18" s="8">
        <f t="shared" ca="1" si="293"/>
        <v>0</v>
      </c>
      <c r="HH18" s="8">
        <f t="shared" ca="1" si="294"/>
        <v>0</v>
      </c>
      <c r="HI18" s="8">
        <f t="shared" ca="1" si="295"/>
        <v>0</v>
      </c>
      <c r="HJ18" s="8">
        <f t="shared" ca="1" si="296"/>
        <v>0</v>
      </c>
      <c r="HK18" s="8">
        <f t="shared" ca="1" si="297"/>
        <v>0</v>
      </c>
      <c r="HL18" s="8">
        <f t="shared" ca="1" si="298"/>
        <v>0</v>
      </c>
      <c r="HM18" s="8">
        <f t="shared" ca="1" si="299"/>
        <v>0</v>
      </c>
      <c r="HN18" s="8">
        <f t="shared" ca="1" si="300"/>
        <v>0</v>
      </c>
      <c r="HO18" s="8">
        <f t="shared" ca="1" si="301"/>
        <v>0</v>
      </c>
      <c r="HP18" s="8">
        <f t="shared" ca="1" si="302"/>
        <v>0</v>
      </c>
      <c r="HQ18" s="8">
        <f t="shared" ca="1" si="303"/>
        <v>0</v>
      </c>
      <c r="HR18" s="8">
        <f t="shared" ca="1" si="304"/>
        <v>0</v>
      </c>
      <c r="HS18" s="8">
        <f t="shared" ca="1" si="305"/>
        <v>0</v>
      </c>
      <c r="HT18" s="8">
        <f t="shared" ca="1" si="306"/>
        <v>0</v>
      </c>
      <c r="HU18" s="8">
        <f t="shared" ca="1" si="307"/>
        <v>0</v>
      </c>
      <c r="HV18" s="8">
        <f t="shared" ca="1" si="308"/>
        <v>0</v>
      </c>
      <c r="HW18" s="8">
        <f t="shared" ca="1" si="309"/>
        <v>0</v>
      </c>
      <c r="HX18" s="8">
        <f t="shared" ca="1" si="310"/>
        <v>0</v>
      </c>
      <c r="HY18" s="8">
        <f t="shared" ca="1" si="311"/>
        <v>0</v>
      </c>
      <c r="HZ18" s="8">
        <f t="shared" ca="1" si="312"/>
        <v>0</v>
      </c>
      <c r="IA18" s="8">
        <f t="shared" ca="1" si="313"/>
        <v>0</v>
      </c>
      <c r="IB18" s="8">
        <f t="shared" ca="1" si="314"/>
        <v>0</v>
      </c>
      <c r="IC18" s="8">
        <f t="shared" ca="1" si="315"/>
        <v>0</v>
      </c>
      <c r="ID18" s="8">
        <f t="shared" ca="1" si="316"/>
        <v>0</v>
      </c>
      <c r="IE18" s="8">
        <f t="shared" ca="1" si="317"/>
        <v>0</v>
      </c>
      <c r="IF18" s="8">
        <f t="shared" ca="1" si="318"/>
        <v>0</v>
      </c>
      <c r="IG18" s="8">
        <f t="shared" ca="1" si="319"/>
        <v>0</v>
      </c>
      <c r="IH18" s="8">
        <f t="shared" ca="1" si="320"/>
        <v>0</v>
      </c>
      <c r="II18" s="8">
        <f t="shared" ca="1" si="321"/>
        <v>0</v>
      </c>
      <c r="IJ18" s="8">
        <f t="shared" ca="1" si="322"/>
        <v>0</v>
      </c>
      <c r="IK18" s="8">
        <f t="shared" ca="1" si="323"/>
        <v>0</v>
      </c>
      <c r="IL18" s="8">
        <f t="shared" ca="1" si="324"/>
        <v>0</v>
      </c>
      <c r="IM18" s="8">
        <f t="shared" ca="1" si="325"/>
        <v>0</v>
      </c>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row>
    <row r="19" spans="1:351" ht="18.399999999999999">
      <c r="A19" s="29"/>
      <c r="B19" s="16"/>
      <c r="C19" s="249"/>
      <c r="D19" s="249"/>
      <c r="E19" s="156"/>
      <c r="F19" s="164"/>
      <c r="G19" s="164"/>
      <c r="H19" s="117" t="str">
        <f>IFERROR(VLOOKUP(E19, 'General Project Info'!$C$32:$I$42, 7, FALSE), "")</f>
        <v/>
      </c>
      <c r="I19" s="118">
        <f>IFERROR(Y19*VLOOKUP(E19, 'General Project Info'!$R$32:$T$42, 3, FALSE), 0)</f>
        <v>0</v>
      </c>
      <c r="J19" s="119">
        <f t="shared" si="326"/>
        <v>0</v>
      </c>
      <c r="K19" s="119">
        <f t="shared" si="214"/>
        <v>0</v>
      </c>
      <c r="L19" s="162"/>
      <c r="M19" s="162"/>
      <c r="N19" s="163"/>
      <c r="O19" s="163"/>
      <c r="P19" s="163"/>
      <c r="Q19" s="153">
        <f t="shared" si="215"/>
        <v>0</v>
      </c>
      <c r="R19" s="16"/>
      <c r="S19" s="29"/>
      <c r="U19" s="26">
        <f>IFERROR(VLOOKUP($E19, 'Unit Conversions Array'!$B$4:$AA$24, 26, FALSE),0)</f>
        <v>0</v>
      </c>
      <c r="V19">
        <f>VLOOKUP(E19, 'General Project Info'!$R$32:$W$42, 6, FALSE)</f>
        <v>1</v>
      </c>
      <c r="W19">
        <f t="shared" si="216"/>
        <v>0</v>
      </c>
      <c r="X19">
        <f>IFERROR(G19*INDEX('Unit Conversions Array'!$E$4:$Y$24, MATCH('Scenarios &amp; Measures'!E19, 'Unit Conversions Array'!$B$4:$B$24, 0), MATCH('Scenarios &amp; Measures'!H19, 'Unit Conversions Array'!$E$3:$Y$3, 0)), 0)</f>
        <v>0</v>
      </c>
      <c r="Y19" s="8">
        <f t="shared" si="331"/>
        <v>0</v>
      </c>
      <c r="Z19" s="111" t="str">
        <f t="shared" si="217"/>
        <v/>
      </c>
      <c r="AA19" s="111">
        <f>IFERROR(IF(AND(U19=1,E19="Electricity"),Y19*INDEX('Scenarios &amp; Measures'!$AQ$30:$EM$30,1,MATCH(F19+1,'Scenarios &amp; Measures'!$AQ$29:$EM$29,0)), IF(U19=1,$Y19*VLOOKUP($E19, 'General Project Info'!$R$32:$W$42, 5, FALSE),0)),0)</f>
        <v>0</v>
      </c>
      <c r="AB19" s="93">
        <f>IF(E19="Electricity",Y19*SUM(INDEX('Scenarios &amp; Measures'!$AQ$30:$EM$30,1,MATCH(F19+1,'Scenarios &amp; Measures'!$AQ$29:$EM$29,0)):INDEX('Scenarios &amp; Measures'!$AQ$30:$EM$30,1,MATCH(F19+'General Project Info'!$F$20,'Scenarios &amp; Measures'!$AQ$29:$EM$29,0))),SUMIF(E19,"Solar_PV_or_Wind",J19)*$Y$10)</f>
        <v>0</v>
      </c>
      <c r="AC19" s="111">
        <f>IFERROR(IF($U19=0, $Y19*VLOOKUP($E19, 'General Project Info'!$R$32:$W$42, 5, FALSE), 0), 0)</f>
        <v>0</v>
      </c>
      <c r="AD19" s="11">
        <f t="shared" si="332"/>
        <v>0</v>
      </c>
      <c r="AE19" s="11">
        <f t="shared" si="327"/>
        <v>20</v>
      </c>
      <c r="AF19" s="11">
        <f t="shared" si="218"/>
        <v>-20</v>
      </c>
      <c r="AG19" s="11">
        <f t="shared" si="219"/>
        <v>0</v>
      </c>
      <c r="AH19">
        <f t="shared" si="220"/>
        <v>0</v>
      </c>
      <c r="AI19" s="116">
        <f t="shared" ca="1" si="328"/>
        <v>0</v>
      </c>
      <c r="AJ19" s="116">
        <f t="shared" ca="1" si="329"/>
        <v>0</v>
      </c>
      <c r="AK19" s="8">
        <f t="shared" ca="1" si="330"/>
        <v>0</v>
      </c>
      <c r="AL19" s="11">
        <f>IF($W$10="RECs", -AA19/VLOOKUP("RECs", 'General Project Info'!$R$32:$W$42, 5, FALSE)*$W$11*IF($Y$11=$AB$12, $Y$10, (1/($AB$12-$Y$11))*(1-($Y$11/$AB$12)^$Y$10)*$AB$12), 0)</f>
        <v>0</v>
      </c>
      <c r="AM19" s="11">
        <f t="shared" si="209"/>
        <v>0</v>
      </c>
      <c r="AN19" s="11">
        <f t="shared" si="221"/>
        <v>0</v>
      </c>
      <c r="AO19" s="11">
        <f t="shared" ca="1" si="222"/>
        <v>0</v>
      </c>
      <c r="AQ19" s="93">
        <f t="shared" ca="1" si="223"/>
        <v>0</v>
      </c>
      <c r="AR19" s="93">
        <f t="shared" ca="1" si="224"/>
        <v>0</v>
      </c>
      <c r="AS19" s="93">
        <f t="shared" ca="1" si="333"/>
        <v>0</v>
      </c>
      <c r="AT19" s="93">
        <f t="shared" ca="1" si="333"/>
        <v>0</v>
      </c>
      <c r="AU19" s="93">
        <f t="shared" ca="1" si="333"/>
        <v>0</v>
      </c>
      <c r="AV19" s="93">
        <f t="shared" ca="1" si="333"/>
        <v>0</v>
      </c>
      <c r="AW19" s="93">
        <f t="shared" ca="1" si="333"/>
        <v>0</v>
      </c>
      <c r="AX19" s="93">
        <f t="shared" ca="1" si="333"/>
        <v>0</v>
      </c>
      <c r="AY19" s="93">
        <f t="shared" ca="1" si="333"/>
        <v>0</v>
      </c>
      <c r="AZ19" s="93">
        <f t="shared" ca="1" si="333"/>
        <v>0</v>
      </c>
      <c r="BA19" s="93">
        <f t="shared" ca="1" si="333"/>
        <v>0</v>
      </c>
      <c r="BB19" s="93">
        <f t="shared" ca="1" si="333"/>
        <v>0</v>
      </c>
      <c r="BC19" s="93">
        <f t="shared" ca="1" si="333"/>
        <v>0</v>
      </c>
      <c r="BD19" s="93">
        <f t="shared" ca="1" si="333"/>
        <v>0</v>
      </c>
      <c r="BE19" s="93">
        <f t="shared" ca="1" si="333"/>
        <v>0</v>
      </c>
      <c r="BF19" s="93">
        <f t="shared" ca="1" si="333"/>
        <v>0</v>
      </c>
      <c r="BG19" s="93">
        <f t="shared" ca="1" si="333"/>
        <v>0</v>
      </c>
      <c r="BH19" s="93">
        <f t="shared" ca="1" si="333"/>
        <v>0</v>
      </c>
      <c r="BI19" s="93">
        <f t="shared" ca="1" si="333"/>
        <v>0</v>
      </c>
      <c r="BJ19" s="93">
        <f t="shared" ca="1" si="333"/>
        <v>0</v>
      </c>
      <c r="BK19" s="93">
        <f t="shared" ca="1" si="333"/>
        <v>0</v>
      </c>
      <c r="BL19" s="93">
        <f t="shared" ca="1" si="333"/>
        <v>0</v>
      </c>
      <c r="BM19" s="93">
        <f t="shared" ca="1" si="333"/>
        <v>0</v>
      </c>
      <c r="BN19" s="93">
        <f t="shared" ca="1" si="333"/>
        <v>0</v>
      </c>
      <c r="BO19" s="93">
        <f t="shared" ca="1" si="333"/>
        <v>0</v>
      </c>
      <c r="BP19" s="93">
        <f t="shared" ca="1" si="333"/>
        <v>0</v>
      </c>
      <c r="BQ19" s="93">
        <f t="shared" ca="1" si="333"/>
        <v>0</v>
      </c>
      <c r="BR19" s="93">
        <f t="shared" ca="1" si="333"/>
        <v>0</v>
      </c>
      <c r="BS19" s="93">
        <f t="shared" ca="1" si="333"/>
        <v>0</v>
      </c>
      <c r="BT19" s="93">
        <f t="shared" ca="1" si="333"/>
        <v>0</v>
      </c>
      <c r="BU19" s="93">
        <f t="shared" ca="1" si="333"/>
        <v>0</v>
      </c>
      <c r="BV19" s="93">
        <f t="shared" ca="1" si="333"/>
        <v>0</v>
      </c>
      <c r="BW19" s="93">
        <f t="shared" ca="1" si="333"/>
        <v>0</v>
      </c>
      <c r="BX19" s="93">
        <f t="shared" ca="1" si="333"/>
        <v>0</v>
      </c>
      <c r="BY19" s="93">
        <f t="shared" ca="1" si="333"/>
        <v>0</v>
      </c>
      <c r="BZ19" s="93">
        <f t="shared" ca="1" si="333"/>
        <v>0</v>
      </c>
      <c r="CA19" s="93">
        <f t="shared" ca="1" si="333"/>
        <v>0</v>
      </c>
      <c r="CB19" s="93">
        <f t="shared" ca="1" si="333"/>
        <v>0</v>
      </c>
      <c r="CC19" s="93">
        <f t="shared" ca="1" si="333"/>
        <v>0</v>
      </c>
      <c r="CD19" s="93">
        <f t="shared" ca="1" si="333"/>
        <v>0</v>
      </c>
      <c r="CE19" s="93">
        <f t="shared" ca="1" si="333"/>
        <v>0</v>
      </c>
      <c r="CF19" s="93">
        <f t="shared" ca="1" si="333"/>
        <v>0</v>
      </c>
      <c r="CG19" s="93">
        <f t="shared" ca="1" si="333"/>
        <v>0</v>
      </c>
      <c r="CH19" s="93">
        <f t="shared" ca="1" si="333"/>
        <v>0</v>
      </c>
      <c r="CI19" s="93">
        <f t="shared" ca="1" si="333"/>
        <v>0</v>
      </c>
      <c r="CJ19" s="93">
        <f t="shared" ca="1" si="333"/>
        <v>0</v>
      </c>
      <c r="CK19" s="93">
        <f t="shared" ca="1" si="333"/>
        <v>0</v>
      </c>
      <c r="CL19" s="93">
        <f t="shared" ca="1" si="333"/>
        <v>0</v>
      </c>
      <c r="CM19" s="93">
        <f t="shared" ca="1" si="333"/>
        <v>0</v>
      </c>
      <c r="CN19" s="93">
        <f t="shared" ca="1" si="333"/>
        <v>0</v>
      </c>
      <c r="CO19" s="93">
        <f t="shared" ca="1" si="333"/>
        <v>0</v>
      </c>
      <c r="CP19" s="93">
        <f t="shared" ca="1" si="333"/>
        <v>0</v>
      </c>
      <c r="CQ19" s="93">
        <f t="shared" ca="1" si="333"/>
        <v>0</v>
      </c>
      <c r="CR19" s="93">
        <f t="shared" ca="1" si="333"/>
        <v>0</v>
      </c>
      <c r="CS19" s="93">
        <f t="shared" ca="1" si="333"/>
        <v>0</v>
      </c>
      <c r="CT19" s="93">
        <f t="shared" ca="1" si="333"/>
        <v>0</v>
      </c>
      <c r="CU19" s="93">
        <f t="shared" ca="1" si="333"/>
        <v>0</v>
      </c>
      <c r="CV19" s="93">
        <f t="shared" ca="1" si="333"/>
        <v>0</v>
      </c>
      <c r="CW19" s="93">
        <f t="shared" ca="1" si="333"/>
        <v>0</v>
      </c>
      <c r="CX19" s="93">
        <f t="shared" ca="1" si="333"/>
        <v>0</v>
      </c>
      <c r="CY19" s="93">
        <f t="shared" ca="1" si="333"/>
        <v>0</v>
      </c>
      <c r="CZ19" s="93">
        <f t="shared" ca="1" si="333"/>
        <v>0</v>
      </c>
      <c r="DA19" s="93">
        <f t="shared" ca="1" si="333"/>
        <v>0</v>
      </c>
      <c r="DB19" s="93">
        <f t="shared" ca="1" si="333"/>
        <v>0</v>
      </c>
      <c r="DC19" s="93">
        <f t="shared" ca="1" si="333"/>
        <v>0</v>
      </c>
      <c r="DD19" s="93">
        <f t="shared" ca="1" si="333"/>
        <v>0</v>
      </c>
      <c r="DE19" s="93">
        <f t="shared" ca="1" si="211"/>
        <v>0</v>
      </c>
      <c r="DF19" s="93">
        <f t="shared" ca="1" si="211"/>
        <v>0</v>
      </c>
      <c r="DG19" s="93">
        <f t="shared" ca="1" si="211"/>
        <v>0</v>
      </c>
      <c r="DH19" s="93">
        <f t="shared" ca="1" si="211"/>
        <v>0</v>
      </c>
      <c r="DI19" s="93">
        <f t="shared" ca="1" si="211"/>
        <v>0</v>
      </c>
      <c r="DJ19" s="93">
        <f t="shared" ca="1" si="211"/>
        <v>0</v>
      </c>
      <c r="DK19" s="93">
        <f t="shared" ca="1" si="211"/>
        <v>0</v>
      </c>
      <c r="DL19" s="93">
        <f t="shared" ca="1" si="211"/>
        <v>0</v>
      </c>
      <c r="DM19" s="93">
        <f t="shared" ca="1" si="211"/>
        <v>0</v>
      </c>
      <c r="DN19" s="93">
        <f t="shared" ca="1" si="211"/>
        <v>0</v>
      </c>
      <c r="DO19" s="93">
        <f t="shared" ca="1" si="211"/>
        <v>0</v>
      </c>
      <c r="DP19" s="93">
        <f t="shared" ca="1" si="211"/>
        <v>0</v>
      </c>
      <c r="DQ19" s="93">
        <f t="shared" ca="1" si="211"/>
        <v>0</v>
      </c>
      <c r="DR19" s="93">
        <f t="shared" ca="1" si="211"/>
        <v>0</v>
      </c>
      <c r="DS19" s="93">
        <f t="shared" ca="1" si="211"/>
        <v>0</v>
      </c>
      <c r="DT19" s="93">
        <f t="shared" ca="1" si="211"/>
        <v>0</v>
      </c>
      <c r="DU19" s="93">
        <f t="shared" ca="1" si="211"/>
        <v>0</v>
      </c>
      <c r="DV19" s="93">
        <f t="shared" ca="1" si="211"/>
        <v>0</v>
      </c>
      <c r="DW19" s="93">
        <f t="shared" ca="1" si="211"/>
        <v>0</v>
      </c>
      <c r="DX19" s="93">
        <f t="shared" ca="1" si="211"/>
        <v>0</v>
      </c>
      <c r="DY19" s="93">
        <f t="shared" ca="1" si="211"/>
        <v>0</v>
      </c>
      <c r="DZ19" s="93">
        <f t="shared" ca="1" si="211"/>
        <v>0</v>
      </c>
      <c r="EA19" s="93">
        <f t="shared" ca="1" si="211"/>
        <v>0</v>
      </c>
      <c r="EB19" s="93">
        <f t="shared" ca="1" si="211"/>
        <v>0</v>
      </c>
      <c r="EC19" s="93">
        <f t="shared" ca="1" si="211"/>
        <v>0</v>
      </c>
      <c r="ED19" s="93">
        <f t="shared" ca="1" si="211"/>
        <v>0</v>
      </c>
      <c r="EE19" s="93">
        <f t="shared" ca="1" si="211"/>
        <v>0</v>
      </c>
      <c r="EF19" s="93">
        <f t="shared" ca="1" si="211"/>
        <v>0</v>
      </c>
      <c r="EG19" s="93">
        <f t="shared" ca="1" si="211"/>
        <v>0</v>
      </c>
      <c r="EH19" s="93">
        <f t="shared" ca="1" si="211"/>
        <v>0</v>
      </c>
      <c r="EI19" s="93">
        <f t="shared" ca="1" si="211"/>
        <v>0</v>
      </c>
      <c r="EJ19" s="93">
        <f t="shared" ca="1" si="211"/>
        <v>0</v>
      </c>
      <c r="EK19" s="93">
        <f t="shared" ca="1" si="211"/>
        <v>0</v>
      </c>
      <c r="EL19" s="93">
        <f t="shared" ca="1" si="211"/>
        <v>0</v>
      </c>
      <c r="EM19" s="93">
        <f t="shared" ca="1" si="211"/>
        <v>0</v>
      </c>
      <c r="EO19" s="8"/>
      <c r="EP19" s="93"/>
      <c r="EQ19" s="8">
        <f t="shared" ca="1" si="225"/>
        <v>0</v>
      </c>
      <c r="ER19" s="8">
        <f t="shared" ca="1" si="226"/>
        <v>0</v>
      </c>
      <c r="ES19" s="8">
        <f t="shared" ca="1" si="227"/>
        <v>0</v>
      </c>
      <c r="ET19" s="8">
        <f t="shared" ca="1" si="228"/>
        <v>0</v>
      </c>
      <c r="EU19" s="8">
        <f t="shared" ca="1" si="229"/>
        <v>0</v>
      </c>
      <c r="EV19" s="8">
        <f t="shared" ca="1" si="230"/>
        <v>0</v>
      </c>
      <c r="EW19" s="8">
        <f t="shared" ca="1" si="231"/>
        <v>0</v>
      </c>
      <c r="EX19" s="8">
        <f t="shared" ca="1" si="232"/>
        <v>0</v>
      </c>
      <c r="EY19" s="8">
        <f t="shared" ca="1" si="233"/>
        <v>0</v>
      </c>
      <c r="EZ19" s="8">
        <f t="shared" ca="1" si="234"/>
        <v>0</v>
      </c>
      <c r="FA19" s="8">
        <f t="shared" ca="1" si="235"/>
        <v>0</v>
      </c>
      <c r="FB19" s="8">
        <f t="shared" ca="1" si="236"/>
        <v>0</v>
      </c>
      <c r="FC19" s="8">
        <f t="shared" ca="1" si="237"/>
        <v>0</v>
      </c>
      <c r="FD19" s="8">
        <f t="shared" ca="1" si="238"/>
        <v>0</v>
      </c>
      <c r="FE19" s="8">
        <f t="shared" ca="1" si="239"/>
        <v>0</v>
      </c>
      <c r="FF19" s="8">
        <f t="shared" ca="1" si="240"/>
        <v>0</v>
      </c>
      <c r="FG19" s="8">
        <f t="shared" ca="1" si="241"/>
        <v>0</v>
      </c>
      <c r="FH19" s="8">
        <f t="shared" ca="1" si="242"/>
        <v>0</v>
      </c>
      <c r="FI19" s="8">
        <f t="shared" ca="1" si="243"/>
        <v>0</v>
      </c>
      <c r="FJ19" s="8">
        <f t="shared" ca="1" si="244"/>
        <v>0</v>
      </c>
      <c r="FK19" s="8">
        <f t="shared" ca="1" si="245"/>
        <v>0</v>
      </c>
      <c r="FL19" s="8">
        <f t="shared" ca="1" si="246"/>
        <v>0</v>
      </c>
      <c r="FM19" s="8">
        <f t="shared" ca="1" si="247"/>
        <v>0</v>
      </c>
      <c r="FN19" s="8">
        <f t="shared" ca="1" si="248"/>
        <v>0</v>
      </c>
      <c r="FO19" s="8">
        <f t="shared" ca="1" si="249"/>
        <v>0</v>
      </c>
      <c r="FP19" s="8">
        <f t="shared" ca="1" si="250"/>
        <v>0</v>
      </c>
      <c r="FQ19" s="8">
        <f t="shared" ca="1" si="251"/>
        <v>0</v>
      </c>
      <c r="FR19" s="8">
        <f t="shared" ca="1" si="252"/>
        <v>0</v>
      </c>
      <c r="FS19" s="8">
        <f t="shared" ca="1" si="253"/>
        <v>0</v>
      </c>
      <c r="FT19" s="8">
        <f t="shared" ca="1" si="254"/>
        <v>0</v>
      </c>
      <c r="FU19" s="8">
        <f t="shared" ca="1" si="255"/>
        <v>0</v>
      </c>
      <c r="FV19" s="8">
        <f t="shared" ca="1" si="256"/>
        <v>0</v>
      </c>
      <c r="FW19" s="8">
        <f t="shared" ca="1" si="257"/>
        <v>0</v>
      </c>
      <c r="FX19" s="8">
        <f t="shared" ca="1" si="258"/>
        <v>0</v>
      </c>
      <c r="FY19" s="8">
        <f t="shared" ca="1" si="259"/>
        <v>0</v>
      </c>
      <c r="FZ19" s="8">
        <f t="shared" ca="1" si="260"/>
        <v>0</v>
      </c>
      <c r="GA19" s="8">
        <f t="shared" ca="1" si="261"/>
        <v>0</v>
      </c>
      <c r="GB19" s="8">
        <f t="shared" ca="1" si="262"/>
        <v>0</v>
      </c>
      <c r="GC19" s="8">
        <f t="shared" ca="1" si="263"/>
        <v>0</v>
      </c>
      <c r="GD19" s="8">
        <f t="shared" ca="1" si="264"/>
        <v>0</v>
      </c>
      <c r="GE19" s="8">
        <f t="shared" ca="1" si="265"/>
        <v>0</v>
      </c>
      <c r="GF19" s="8">
        <f t="shared" ca="1" si="266"/>
        <v>0</v>
      </c>
      <c r="GG19" s="8">
        <f t="shared" ca="1" si="267"/>
        <v>0</v>
      </c>
      <c r="GH19" s="8">
        <f t="shared" ca="1" si="268"/>
        <v>0</v>
      </c>
      <c r="GI19" s="8">
        <f t="shared" ca="1" si="269"/>
        <v>0</v>
      </c>
      <c r="GJ19" s="8">
        <f t="shared" ca="1" si="270"/>
        <v>0</v>
      </c>
      <c r="GK19" s="8">
        <f t="shared" ca="1" si="271"/>
        <v>0</v>
      </c>
      <c r="GL19" s="8">
        <f t="shared" ca="1" si="272"/>
        <v>0</v>
      </c>
      <c r="GM19" s="8">
        <f t="shared" ca="1" si="273"/>
        <v>0</v>
      </c>
      <c r="GN19" s="8">
        <f t="shared" ca="1" si="274"/>
        <v>0</v>
      </c>
      <c r="GO19" s="8">
        <f t="shared" ca="1" si="275"/>
        <v>0</v>
      </c>
      <c r="GP19" s="8">
        <f t="shared" ca="1" si="276"/>
        <v>0</v>
      </c>
      <c r="GQ19" s="8">
        <f t="shared" ca="1" si="277"/>
        <v>0</v>
      </c>
      <c r="GR19" s="8">
        <f t="shared" ca="1" si="278"/>
        <v>0</v>
      </c>
      <c r="GS19" s="8">
        <f t="shared" ca="1" si="279"/>
        <v>0</v>
      </c>
      <c r="GT19" s="8">
        <f t="shared" ca="1" si="280"/>
        <v>0</v>
      </c>
      <c r="GU19" s="8">
        <f t="shared" ca="1" si="281"/>
        <v>0</v>
      </c>
      <c r="GV19" s="8">
        <f t="shared" ca="1" si="282"/>
        <v>0</v>
      </c>
      <c r="GW19" s="8">
        <f t="shared" ca="1" si="283"/>
        <v>0</v>
      </c>
      <c r="GX19" s="8">
        <f t="shared" ca="1" si="284"/>
        <v>0</v>
      </c>
      <c r="GY19" s="8">
        <f t="shared" ca="1" si="285"/>
        <v>0</v>
      </c>
      <c r="GZ19" s="8">
        <f t="shared" ca="1" si="286"/>
        <v>0</v>
      </c>
      <c r="HA19" s="8">
        <f t="shared" ca="1" si="287"/>
        <v>0</v>
      </c>
      <c r="HB19" s="8">
        <f t="shared" ca="1" si="288"/>
        <v>0</v>
      </c>
      <c r="HC19" s="8">
        <f t="shared" ca="1" si="289"/>
        <v>0</v>
      </c>
      <c r="HD19" s="8">
        <f t="shared" ca="1" si="290"/>
        <v>0</v>
      </c>
      <c r="HE19" s="8">
        <f t="shared" ca="1" si="291"/>
        <v>0</v>
      </c>
      <c r="HF19" s="8">
        <f t="shared" ca="1" si="292"/>
        <v>0</v>
      </c>
      <c r="HG19" s="8">
        <f t="shared" ca="1" si="293"/>
        <v>0</v>
      </c>
      <c r="HH19" s="8">
        <f t="shared" ca="1" si="294"/>
        <v>0</v>
      </c>
      <c r="HI19" s="8">
        <f t="shared" ca="1" si="295"/>
        <v>0</v>
      </c>
      <c r="HJ19" s="8">
        <f t="shared" ca="1" si="296"/>
        <v>0</v>
      </c>
      <c r="HK19" s="8">
        <f t="shared" ca="1" si="297"/>
        <v>0</v>
      </c>
      <c r="HL19" s="8">
        <f t="shared" ca="1" si="298"/>
        <v>0</v>
      </c>
      <c r="HM19" s="8">
        <f t="shared" ca="1" si="299"/>
        <v>0</v>
      </c>
      <c r="HN19" s="8">
        <f t="shared" ca="1" si="300"/>
        <v>0</v>
      </c>
      <c r="HO19" s="8">
        <f t="shared" ca="1" si="301"/>
        <v>0</v>
      </c>
      <c r="HP19" s="8">
        <f t="shared" ca="1" si="302"/>
        <v>0</v>
      </c>
      <c r="HQ19" s="8">
        <f t="shared" ca="1" si="303"/>
        <v>0</v>
      </c>
      <c r="HR19" s="8">
        <f t="shared" ca="1" si="304"/>
        <v>0</v>
      </c>
      <c r="HS19" s="8">
        <f t="shared" ca="1" si="305"/>
        <v>0</v>
      </c>
      <c r="HT19" s="8">
        <f t="shared" ca="1" si="306"/>
        <v>0</v>
      </c>
      <c r="HU19" s="8">
        <f t="shared" ca="1" si="307"/>
        <v>0</v>
      </c>
      <c r="HV19" s="8">
        <f t="shared" ca="1" si="308"/>
        <v>0</v>
      </c>
      <c r="HW19" s="8">
        <f t="shared" ca="1" si="309"/>
        <v>0</v>
      </c>
      <c r="HX19" s="8">
        <f t="shared" ca="1" si="310"/>
        <v>0</v>
      </c>
      <c r="HY19" s="8">
        <f t="shared" ca="1" si="311"/>
        <v>0</v>
      </c>
      <c r="HZ19" s="8">
        <f t="shared" ca="1" si="312"/>
        <v>0</v>
      </c>
      <c r="IA19" s="8">
        <f t="shared" ca="1" si="313"/>
        <v>0</v>
      </c>
      <c r="IB19" s="8">
        <f t="shared" ca="1" si="314"/>
        <v>0</v>
      </c>
      <c r="IC19" s="8">
        <f t="shared" ca="1" si="315"/>
        <v>0</v>
      </c>
      <c r="ID19" s="8">
        <f t="shared" ca="1" si="316"/>
        <v>0</v>
      </c>
      <c r="IE19" s="8">
        <f t="shared" ca="1" si="317"/>
        <v>0</v>
      </c>
      <c r="IF19" s="8">
        <f t="shared" ca="1" si="318"/>
        <v>0</v>
      </c>
      <c r="IG19" s="8">
        <f t="shared" ca="1" si="319"/>
        <v>0</v>
      </c>
      <c r="IH19" s="8">
        <f t="shared" ca="1" si="320"/>
        <v>0</v>
      </c>
      <c r="II19" s="8">
        <f t="shared" ca="1" si="321"/>
        <v>0</v>
      </c>
      <c r="IJ19" s="8">
        <f t="shared" ca="1" si="322"/>
        <v>0</v>
      </c>
      <c r="IK19" s="8">
        <f t="shared" ca="1" si="323"/>
        <v>0</v>
      </c>
      <c r="IL19" s="8">
        <f t="shared" ca="1" si="324"/>
        <v>0</v>
      </c>
      <c r="IM19" s="8">
        <f t="shared" ca="1" si="325"/>
        <v>0</v>
      </c>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row>
    <row r="20" spans="1:351" ht="18.399999999999999">
      <c r="A20" s="29"/>
      <c r="B20" s="16"/>
      <c r="C20" s="249"/>
      <c r="D20" s="249"/>
      <c r="E20" s="156"/>
      <c r="F20" s="199"/>
      <c r="G20" s="157"/>
      <c r="H20" s="117" t="str">
        <f>IFERROR(VLOOKUP(E20, 'General Project Info'!$C$32:$I$42, 7, FALSE), "")</f>
        <v/>
      </c>
      <c r="I20" s="118">
        <f>IFERROR(Y20*VLOOKUP(E20, 'General Project Info'!$R$32:$T$42, 3, FALSE), 0)</f>
        <v>0</v>
      </c>
      <c r="J20" s="119">
        <f t="shared" si="326"/>
        <v>0</v>
      </c>
      <c r="K20" s="119">
        <f t="shared" si="214"/>
        <v>0</v>
      </c>
      <c r="L20" s="162"/>
      <c r="M20" s="162"/>
      <c r="N20" s="163"/>
      <c r="O20" s="163"/>
      <c r="P20" s="163"/>
      <c r="Q20" s="153">
        <f t="shared" si="215"/>
        <v>0</v>
      </c>
      <c r="R20" s="16"/>
      <c r="S20" s="29"/>
      <c r="U20" s="26">
        <f>IFERROR(VLOOKUP($E20, 'Unit Conversions Array'!$B$4:$AA$24, 26, FALSE),0)</f>
        <v>0</v>
      </c>
      <c r="V20">
        <f>VLOOKUP(E20, 'General Project Info'!$R$32:$W$42, 6, FALSE)</f>
        <v>1</v>
      </c>
      <c r="W20">
        <f t="shared" si="216"/>
        <v>0</v>
      </c>
      <c r="X20">
        <f>IFERROR(G20*INDEX('Unit Conversions Array'!$E$4:$Y$24, MATCH('Scenarios &amp; Measures'!E20, 'Unit Conversions Array'!$B$4:$B$24, 0), MATCH('Scenarios &amp; Measures'!H20, 'Unit Conversions Array'!$E$3:$Y$3, 0)), 0)</f>
        <v>0</v>
      </c>
      <c r="Y20" s="8">
        <f t="shared" si="331"/>
        <v>0</v>
      </c>
      <c r="Z20" s="111" t="str">
        <f t="shared" si="217"/>
        <v/>
      </c>
      <c r="AA20" s="111">
        <f>IFERROR(IF(AND(U20=1,E20="Electricity"),Y20*INDEX('Scenarios &amp; Measures'!$AQ$30:$EM$30,1,MATCH(F20+1,'Scenarios &amp; Measures'!$AQ$29:$EM$29,0)), IF(U20=1,$Y20*VLOOKUP($E20, 'General Project Info'!$R$32:$W$42, 5, FALSE),0)),0)</f>
        <v>0</v>
      </c>
      <c r="AB20" s="93">
        <f>IF(E20="Electricity",Y20*SUM(INDEX('Scenarios &amp; Measures'!$AQ$30:$EM$30,1,MATCH(F20+1,'Scenarios &amp; Measures'!$AQ$29:$EM$29,0)):INDEX('Scenarios &amp; Measures'!$AQ$30:$EM$30,1,MATCH(F20+'General Project Info'!$F$20,'Scenarios &amp; Measures'!$AQ$29:$EM$29,0))),SUMIF(E20,"Solar_PV_or_Wind",J20)*$Y$10)</f>
        <v>0</v>
      </c>
      <c r="AC20" s="111">
        <f>IFERROR(IF($U20=0, $Y20*VLOOKUP($E20, 'General Project Info'!$R$32:$W$42, 5, FALSE), 0), 0)</f>
        <v>0</v>
      </c>
      <c r="AD20" s="11">
        <f t="shared" si="332"/>
        <v>0</v>
      </c>
      <c r="AE20" s="11">
        <f t="shared" si="327"/>
        <v>20</v>
      </c>
      <c r="AF20" s="11">
        <f t="shared" si="218"/>
        <v>-20</v>
      </c>
      <c r="AG20" s="11">
        <f t="shared" si="219"/>
        <v>0</v>
      </c>
      <c r="AH20">
        <f t="shared" si="220"/>
        <v>0</v>
      </c>
      <c r="AI20" s="116">
        <f t="shared" ca="1" si="328"/>
        <v>0</v>
      </c>
      <c r="AJ20" s="116">
        <f t="shared" ca="1" si="329"/>
        <v>0</v>
      </c>
      <c r="AK20" s="8">
        <f t="shared" ca="1" si="330"/>
        <v>0</v>
      </c>
      <c r="AL20" s="11">
        <f>IF($W$10="RECs", -AA20/VLOOKUP("RECs", 'General Project Info'!$R$32:$W$42, 5, FALSE)*$W$11*IF($Y$11=$AB$12, $Y$10, (1/($AB$12-$Y$11))*(1-($Y$11/$AB$12)^$Y$10)*$AB$12), 0)</f>
        <v>0</v>
      </c>
      <c r="AM20" s="11">
        <f t="shared" si="209"/>
        <v>0</v>
      </c>
      <c r="AN20" s="11">
        <f t="shared" si="221"/>
        <v>0</v>
      </c>
      <c r="AO20" s="11">
        <f t="shared" ca="1" si="222"/>
        <v>0</v>
      </c>
      <c r="AQ20" s="93">
        <f t="shared" ca="1" si="223"/>
        <v>0</v>
      </c>
      <c r="AR20" s="93">
        <f t="shared" ca="1" si="224"/>
        <v>0</v>
      </c>
      <c r="AS20" s="93">
        <f t="shared" ca="1" si="333"/>
        <v>0</v>
      </c>
      <c r="AT20" s="93">
        <f t="shared" ca="1" si="333"/>
        <v>0</v>
      </c>
      <c r="AU20" s="93">
        <f t="shared" ca="1" si="333"/>
        <v>0</v>
      </c>
      <c r="AV20" s="93">
        <f t="shared" ca="1" si="333"/>
        <v>0</v>
      </c>
      <c r="AW20" s="93">
        <f t="shared" ca="1" si="333"/>
        <v>0</v>
      </c>
      <c r="AX20" s="93">
        <f t="shared" ca="1" si="333"/>
        <v>0</v>
      </c>
      <c r="AY20" s="93">
        <f t="shared" ca="1" si="333"/>
        <v>0</v>
      </c>
      <c r="AZ20" s="93">
        <f t="shared" ca="1" si="333"/>
        <v>0</v>
      </c>
      <c r="BA20" s="93">
        <f t="shared" ca="1" si="333"/>
        <v>0</v>
      </c>
      <c r="BB20" s="93">
        <f t="shared" ca="1" si="333"/>
        <v>0</v>
      </c>
      <c r="BC20" s="93">
        <f t="shared" ca="1" si="333"/>
        <v>0</v>
      </c>
      <c r="BD20" s="93">
        <f t="shared" ca="1" si="333"/>
        <v>0</v>
      </c>
      <c r="BE20" s="93">
        <f t="shared" ca="1" si="333"/>
        <v>0</v>
      </c>
      <c r="BF20" s="93">
        <f t="shared" ca="1" si="333"/>
        <v>0</v>
      </c>
      <c r="BG20" s="93">
        <f t="shared" ca="1" si="333"/>
        <v>0</v>
      </c>
      <c r="BH20" s="93">
        <f t="shared" ca="1" si="333"/>
        <v>0</v>
      </c>
      <c r="BI20" s="93">
        <f t="shared" ca="1" si="333"/>
        <v>0</v>
      </c>
      <c r="BJ20" s="93">
        <f t="shared" ca="1" si="333"/>
        <v>0</v>
      </c>
      <c r="BK20" s="93">
        <f t="shared" ca="1" si="333"/>
        <v>0</v>
      </c>
      <c r="BL20" s="93">
        <f t="shared" ca="1" si="333"/>
        <v>0</v>
      </c>
      <c r="BM20" s="93">
        <f t="shared" ca="1" si="333"/>
        <v>0</v>
      </c>
      <c r="BN20" s="93">
        <f t="shared" ca="1" si="333"/>
        <v>0</v>
      </c>
      <c r="BO20" s="93">
        <f t="shared" ca="1" si="333"/>
        <v>0</v>
      </c>
      <c r="BP20" s="93">
        <f t="shared" ca="1" si="333"/>
        <v>0</v>
      </c>
      <c r="BQ20" s="93">
        <f t="shared" ca="1" si="333"/>
        <v>0</v>
      </c>
      <c r="BR20" s="93">
        <f t="shared" ca="1" si="333"/>
        <v>0</v>
      </c>
      <c r="BS20" s="93">
        <f t="shared" ca="1" si="333"/>
        <v>0</v>
      </c>
      <c r="BT20" s="93">
        <f t="shared" ca="1" si="333"/>
        <v>0</v>
      </c>
      <c r="BU20" s="93">
        <f t="shared" ca="1" si="333"/>
        <v>0</v>
      </c>
      <c r="BV20" s="93">
        <f t="shared" ca="1" si="333"/>
        <v>0</v>
      </c>
      <c r="BW20" s="93">
        <f t="shared" ca="1" si="333"/>
        <v>0</v>
      </c>
      <c r="BX20" s="93">
        <f t="shared" ca="1" si="333"/>
        <v>0</v>
      </c>
      <c r="BY20" s="93">
        <f t="shared" ca="1" si="333"/>
        <v>0</v>
      </c>
      <c r="BZ20" s="93">
        <f t="shared" ca="1" si="333"/>
        <v>0</v>
      </c>
      <c r="CA20" s="93">
        <f t="shared" ca="1" si="333"/>
        <v>0</v>
      </c>
      <c r="CB20" s="93">
        <f t="shared" ca="1" si="333"/>
        <v>0</v>
      </c>
      <c r="CC20" s="93">
        <f t="shared" ca="1" si="333"/>
        <v>0</v>
      </c>
      <c r="CD20" s="93">
        <f t="shared" ca="1" si="333"/>
        <v>0</v>
      </c>
      <c r="CE20" s="93">
        <f t="shared" ca="1" si="333"/>
        <v>0</v>
      </c>
      <c r="CF20" s="93">
        <f t="shared" ca="1" si="333"/>
        <v>0</v>
      </c>
      <c r="CG20" s="93">
        <f t="shared" ca="1" si="333"/>
        <v>0</v>
      </c>
      <c r="CH20" s="93">
        <f t="shared" ca="1" si="333"/>
        <v>0</v>
      </c>
      <c r="CI20" s="93">
        <f t="shared" ca="1" si="333"/>
        <v>0</v>
      </c>
      <c r="CJ20" s="93">
        <f t="shared" ca="1" si="333"/>
        <v>0</v>
      </c>
      <c r="CK20" s="93">
        <f t="shared" ca="1" si="333"/>
        <v>0</v>
      </c>
      <c r="CL20" s="93">
        <f t="shared" ca="1" si="333"/>
        <v>0</v>
      </c>
      <c r="CM20" s="93">
        <f t="shared" ca="1" si="333"/>
        <v>0</v>
      </c>
      <c r="CN20" s="93">
        <f t="shared" ca="1" si="333"/>
        <v>0</v>
      </c>
      <c r="CO20" s="93">
        <f t="shared" ca="1" si="333"/>
        <v>0</v>
      </c>
      <c r="CP20" s="93">
        <f t="shared" ca="1" si="333"/>
        <v>0</v>
      </c>
      <c r="CQ20" s="93">
        <f t="shared" ca="1" si="333"/>
        <v>0</v>
      </c>
      <c r="CR20" s="93">
        <f t="shared" ca="1" si="333"/>
        <v>0</v>
      </c>
      <c r="CS20" s="93">
        <f t="shared" ca="1" si="333"/>
        <v>0</v>
      </c>
      <c r="CT20" s="93">
        <f t="shared" ca="1" si="333"/>
        <v>0</v>
      </c>
      <c r="CU20" s="93">
        <f t="shared" ca="1" si="333"/>
        <v>0</v>
      </c>
      <c r="CV20" s="93">
        <f t="shared" ca="1" si="333"/>
        <v>0</v>
      </c>
      <c r="CW20" s="93">
        <f t="shared" ca="1" si="333"/>
        <v>0</v>
      </c>
      <c r="CX20" s="93">
        <f t="shared" ca="1" si="333"/>
        <v>0</v>
      </c>
      <c r="CY20" s="93">
        <f t="shared" ca="1" si="333"/>
        <v>0</v>
      </c>
      <c r="CZ20" s="93">
        <f t="shared" ca="1" si="333"/>
        <v>0</v>
      </c>
      <c r="DA20" s="93">
        <f t="shared" ca="1" si="333"/>
        <v>0</v>
      </c>
      <c r="DB20" s="93">
        <f t="shared" ca="1" si="333"/>
        <v>0</v>
      </c>
      <c r="DC20" s="93">
        <f t="shared" ca="1" si="333"/>
        <v>0</v>
      </c>
      <c r="DD20" s="93">
        <f t="shared" ca="1" si="333"/>
        <v>0</v>
      </c>
      <c r="DE20" s="93">
        <f t="shared" ca="1" si="211"/>
        <v>0</v>
      </c>
      <c r="DF20" s="93">
        <f t="shared" ca="1" si="211"/>
        <v>0</v>
      </c>
      <c r="DG20" s="93">
        <f t="shared" ca="1" si="211"/>
        <v>0</v>
      </c>
      <c r="DH20" s="93">
        <f t="shared" ca="1" si="211"/>
        <v>0</v>
      </c>
      <c r="DI20" s="93">
        <f t="shared" ca="1" si="211"/>
        <v>0</v>
      </c>
      <c r="DJ20" s="93">
        <f t="shared" ca="1" si="211"/>
        <v>0</v>
      </c>
      <c r="DK20" s="93">
        <f t="shared" ca="1" si="211"/>
        <v>0</v>
      </c>
      <c r="DL20" s="93">
        <f t="shared" ca="1" si="211"/>
        <v>0</v>
      </c>
      <c r="DM20" s="93">
        <f t="shared" ca="1" si="211"/>
        <v>0</v>
      </c>
      <c r="DN20" s="93">
        <f t="shared" ca="1" si="211"/>
        <v>0</v>
      </c>
      <c r="DO20" s="93">
        <f t="shared" ca="1" si="211"/>
        <v>0</v>
      </c>
      <c r="DP20" s="93">
        <f t="shared" ca="1" si="211"/>
        <v>0</v>
      </c>
      <c r="DQ20" s="93">
        <f t="shared" ca="1" si="211"/>
        <v>0</v>
      </c>
      <c r="DR20" s="93">
        <f t="shared" ca="1" si="211"/>
        <v>0</v>
      </c>
      <c r="DS20" s="93">
        <f t="shared" ca="1" si="211"/>
        <v>0</v>
      </c>
      <c r="DT20" s="93">
        <f t="shared" ca="1" si="211"/>
        <v>0</v>
      </c>
      <c r="DU20" s="93">
        <f t="shared" ca="1" si="211"/>
        <v>0</v>
      </c>
      <c r="DV20" s="93">
        <f t="shared" ca="1" si="211"/>
        <v>0</v>
      </c>
      <c r="DW20" s="93">
        <f t="shared" ca="1" si="211"/>
        <v>0</v>
      </c>
      <c r="DX20" s="93">
        <f t="shared" ca="1" si="211"/>
        <v>0</v>
      </c>
      <c r="DY20" s="93">
        <f t="shared" ca="1" si="211"/>
        <v>0</v>
      </c>
      <c r="DZ20" s="93">
        <f t="shared" ca="1" si="211"/>
        <v>0</v>
      </c>
      <c r="EA20" s="93">
        <f t="shared" ca="1" si="211"/>
        <v>0</v>
      </c>
      <c r="EB20" s="93">
        <f t="shared" ca="1" si="211"/>
        <v>0</v>
      </c>
      <c r="EC20" s="93">
        <f t="shared" ca="1" si="211"/>
        <v>0</v>
      </c>
      <c r="ED20" s="93">
        <f t="shared" ca="1" si="211"/>
        <v>0</v>
      </c>
      <c r="EE20" s="93">
        <f t="shared" ca="1" si="211"/>
        <v>0</v>
      </c>
      <c r="EF20" s="93">
        <f t="shared" ca="1" si="211"/>
        <v>0</v>
      </c>
      <c r="EG20" s="93">
        <f t="shared" ca="1" si="211"/>
        <v>0</v>
      </c>
      <c r="EH20" s="93">
        <f ca="1">IFERROR(IF(EH$8&gt;=$F20,IF((EH$8-$F20)&gt;=$Y$10, 0, IF(MOD($AG20+(EH$8-$F20), $L20)=0, (($N20-$O20)*$AB$11^EH$13), 0)),0), 0)</f>
        <v>0</v>
      </c>
      <c r="EI20" s="93">
        <f t="shared" ca="1" si="211"/>
        <v>0</v>
      </c>
      <c r="EJ20" s="93">
        <f t="shared" ca="1" si="211"/>
        <v>0</v>
      </c>
      <c r="EK20" s="93">
        <f t="shared" ca="1" si="211"/>
        <v>0</v>
      </c>
      <c r="EL20" s="93">
        <f t="shared" ca="1" si="211"/>
        <v>0</v>
      </c>
      <c r="EM20" s="93">
        <f t="shared" ca="1" si="211"/>
        <v>0</v>
      </c>
      <c r="EO20" s="8"/>
      <c r="EP20" s="93"/>
      <c r="EQ20" s="8">
        <f t="shared" ca="1" si="225"/>
        <v>0</v>
      </c>
      <c r="ER20" s="8">
        <f t="shared" ca="1" si="226"/>
        <v>0</v>
      </c>
      <c r="ES20" s="8">
        <f t="shared" ca="1" si="227"/>
        <v>0</v>
      </c>
      <c r="ET20" s="8">
        <f t="shared" ca="1" si="228"/>
        <v>0</v>
      </c>
      <c r="EU20" s="8">
        <f t="shared" ca="1" si="229"/>
        <v>0</v>
      </c>
      <c r="EV20" s="8">
        <f t="shared" ca="1" si="230"/>
        <v>0</v>
      </c>
      <c r="EW20" s="8">
        <f t="shared" ca="1" si="231"/>
        <v>0</v>
      </c>
      <c r="EX20" s="8">
        <f t="shared" ca="1" si="232"/>
        <v>0</v>
      </c>
      <c r="EY20" s="8">
        <f t="shared" ca="1" si="233"/>
        <v>0</v>
      </c>
      <c r="EZ20" s="8">
        <f t="shared" ca="1" si="234"/>
        <v>0</v>
      </c>
      <c r="FA20" s="8">
        <f t="shared" ca="1" si="235"/>
        <v>0</v>
      </c>
      <c r="FB20" s="8">
        <f t="shared" ca="1" si="236"/>
        <v>0</v>
      </c>
      <c r="FC20" s="8">
        <f t="shared" ca="1" si="237"/>
        <v>0</v>
      </c>
      <c r="FD20" s="8">
        <f t="shared" ca="1" si="238"/>
        <v>0</v>
      </c>
      <c r="FE20" s="8">
        <f t="shared" ca="1" si="239"/>
        <v>0</v>
      </c>
      <c r="FF20" s="8">
        <f t="shared" ca="1" si="240"/>
        <v>0</v>
      </c>
      <c r="FG20" s="8">
        <f t="shared" ca="1" si="241"/>
        <v>0</v>
      </c>
      <c r="FH20" s="8">
        <f t="shared" ca="1" si="242"/>
        <v>0</v>
      </c>
      <c r="FI20" s="8">
        <f t="shared" ca="1" si="243"/>
        <v>0</v>
      </c>
      <c r="FJ20" s="8">
        <f t="shared" ca="1" si="244"/>
        <v>0</v>
      </c>
      <c r="FK20" s="8">
        <f t="shared" ca="1" si="245"/>
        <v>0</v>
      </c>
      <c r="FL20" s="8">
        <f t="shared" ca="1" si="246"/>
        <v>0</v>
      </c>
      <c r="FM20" s="8">
        <f t="shared" ca="1" si="247"/>
        <v>0</v>
      </c>
      <c r="FN20" s="8">
        <f t="shared" ca="1" si="248"/>
        <v>0</v>
      </c>
      <c r="FO20" s="8">
        <f t="shared" ca="1" si="249"/>
        <v>0</v>
      </c>
      <c r="FP20" s="8">
        <f t="shared" ca="1" si="250"/>
        <v>0</v>
      </c>
      <c r="FQ20" s="8">
        <f t="shared" ca="1" si="251"/>
        <v>0</v>
      </c>
      <c r="FR20" s="8">
        <f t="shared" ca="1" si="252"/>
        <v>0</v>
      </c>
      <c r="FS20" s="8">
        <f t="shared" ca="1" si="253"/>
        <v>0</v>
      </c>
      <c r="FT20" s="8">
        <f t="shared" ca="1" si="254"/>
        <v>0</v>
      </c>
      <c r="FU20" s="8">
        <f t="shared" ca="1" si="255"/>
        <v>0</v>
      </c>
      <c r="FV20" s="8">
        <f t="shared" ca="1" si="256"/>
        <v>0</v>
      </c>
      <c r="FW20" s="8">
        <f t="shared" ca="1" si="257"/>
        <v>0</v>
      </c>
      <c r="FX20" s="8">
        <f t="shared" ca="1" si="258"/>
        <v>0</v>
      </c>
      <c r="FY20" s="8">
        <f t="shared" ca="1" si="259"/>
        <v>0</v>
      </c>
      <c r="FZ20" s="8">
        <f t="shared" ca="1" si="260"/>
        <v>0</v>
      </c>
      <c r="GA20" s="8">
        <f t="shared" ca="1" si="261"/>
        <v>0</v>
      </c>
      <c r="GB20" s="8">
        <f t="shared" ca="1" si="262"/>
        <v>0</v>
      </c>
      <c r="GC20" s="8">
        <f t="shared" ca="1" si="263"/>
        <v>0</v>
      </c>
      <c r="GD20" s="8">
        <f t="shared" ca="1" si="264"/>
        <v>0</v>
      </c>
      <c r="GE20" s="8">
        <f t="shared" ca="1" si="265"/>
        <v>0</v>
      </c>
      <c r="GF20" s="8">
        <f t="shared" ca="1" si="266"/>
        <v>0</v>
      </c>
      <c r="GG20" s="8">
        <f t="shared" ca="1" si="267"/>
        <v>0</v>
      </c>
      <c r="GH20" s="8">
        <f t="shared" ca="1" si="268"/>
        <v>0</v>
      </c>
      <c r="GI20" s="8">
        <f t="shared" ca="1" si="269"/>
        <v>0</v>
      </c>
      <c r="GJ20" s="8">
        <f t="shared" ca="1" si="270"/>
        <v>0</v>
      </c>
      <c r="GK20" s="8">
        <f t="shared" ca="1" si="271"/>
        <v>0</v>
      </c>
      <c r="GL20" s="8">
        <f t="shared" ca="1" si="272"/>
        <v>0</v>
      </c>
      <c r="GM20" s="8">
        <f t="shared" ca="1" si="273"/>
        <v>0</v>
      </c>
      <c r="GN20" s="8">
        <f t="shared" ca="1" si="274"/>
        <v>0</v>
      </c>
      <c r="GO20" s="8">
        <f t="shared" ca="1" si="275"/>
        <v>0</v>
      </c>
      <c r="GP20" s="8">
        <f t="shared" ca="1" si="276"/>
        <v>0</v>
      </c>
      <c r="GQ20" s="8">
        <f t="shared" ca="1" si="277"/>
        <v>0</v>
      </c>
      <c r="GR20" s="8">
        <f t="shared" ca="1" si="278"/>
        <v>0</v>
      </c>
      <c r="GS20" s="8">
        <f t="shared" ca="1" si="279"/>
        <v>0</v>
      </c>
      <c r="GT20" s="8">
        <f t="shared" ca="1" si="280"/>
        <v>0</v>
      </c>
      <c r="GU20" s="8">
        <f t="shared" ca="1" si="281"/>
        <v>0</v>
      </c>
      <c r="GV20" s="8">
        <f t="shared" ca="1" si="282"/>
        <v>0</v>
      </c>
      <c r="GW20" s="8">
        <f t="shared" ca="1" si="283"/>
        <v>0</v>
      </c>
      <c r="GX20" s="8">
        <f t="shared" ca="1" si="284"/>
        <v>0</v>
      </c>
      <c r="GY20" s="8">
        <f t="shared" ca="1" si="285"/>
        <v>0</v>
      </c>
      <c r="GZ20" s="8">
        <f t="shared" ca="1" si="286"/>
        <v>0</v>
      </c>
      <c r="HA20" s="8">
        <f t="shared" ca="1" si="287"/>
        <v>0</v>
      </c>
      <c r="HB20" s="8">
        <f t="shared" ca="1" si="288"/>
        <v>0</v>
      </c>
      <c r="HC20" s="8">
        <f t="shared" ca="1" si="289"/>
        <v>0</v>
      </c>
      <c r="HD20" s="8">
        <f t="shared" ca="1" si="290"/>
        <v>0</v>
      </c>
      <c r="HE20" s="8">
        <f t="shared" ca="1" si="291"/>
        <v>0</v>
      </c>
      <c r="HF20" s="8">
        <f t="shared" ca="1" si="292"/>
        <v>0</v>
      </c>
      <c r="HG20" s="8">
        <f t="shared" ca="1" si="293"/>
        <v>0</v>
      </c>
      <c r="HH20" s="8">
        <f t="shared" ca="1" si="294"/>
        <v>0</v>
      </c>
      <c r="HI20" s="8">
        <f t="shared" ca="1" si="295"/>
        <v>0</v>
      </c>
      <c r="HJ20" s="8">
        <f t="shared" ca="1" si="296"/>
        <v>0</v>
      </c>
      <c r="HK20" s="8">
        <f t="shared" ca="1" si="297"/>
        <v>0</v>
      </c>
      <c r="HL20" s="8">
        <f t="shared" ca="1" si="298"/>
        <v>0</v>
      </c>
      <c r="HM20" s="8">
        <f t="shared" ca="1" si="299"/>
        <v>0</v>
      </c>
      <c r="HN20" s="8">
        <f t="shared" ca="1" si="300"/>
        <v>0</v>
      </c>
      <c r="HO20" s="8">
        <f t="shared" ca="1" si="301"/>
        <v>0</v>
      </c>
      <c r="HP20" s="8">
        <f t="shared" ca="1" si="302"/>
        <v>0</v>
      </c>
      <c r="HQ20" s="8">
        <f t="shared" ca="1" si="303"/>
        <v>0</v>
      </c>
      <c r="HR20" s="8">
        <f t="shared" ca="1" si="304"/>
        <v>0</v>
      </c>
      <c r="HS20" s="8">
        <f t="shared" ca="1" si="305"/>
        <v>0</v>
      </c>
      <c r="HT20" s="8">
        <f t="shared" ca="1" si="306"/>
        <v>0</v>
      </c>
      <c r="HU20" s="8">
        <f t="shared" ca="1" si="307"/>
        <v>0</v>
      </c>
      <c r="HV20" s="8">
        <f t="shared" ca="1" si="308"/>
        <v>0</v>
      </c>
      <c r="HW20" s="8">
        <f t="shared" ca="1" si="309"/>
        <v>0</v>
      </c>
      <c r="HX20" s="8">
        <f t="shared" ca="1" si="310"/>
        <v>0</v>
      </c>
      <c r="HY20" s="8">
        <f t="shared" ca="1" si="311"/>
        <v>0</v>
      </c>
      <c r="HZ20" s="8">
        <f t="shared" ca="1" si="312"/>
        <v>0</v>
      </c>
      <c r="IA20" s="8">
        <f t="shared" ca="1" si="313"/>
        <v>0</v>
      </c>
      <c r="IB20" s="8">
        <f t="shared" ca="1" si="314"/>
        <v>0</v>
      </c>
      <c r="IC20" s="8">
        <f t="shared" ca="1" si="315"/>
        <v>0</v>
      </c>
      <c r="ID20" s="8">
        <f t="shared" ca="1" si="316"/>
        <v>0</v>
      </c>
      <c r="IE20" s="8">
        <f t="shared" ca="1" si="317"/>
        <v>0</v>
      </c>
      <c r="IF20" s="8">
        <f t="shared" ca="1" si="318"/>
        <v>0</v>
      </c>
      <c r="IG20" s="8">
        <f t="shared" ca="1" si="319"/>
        <v>0</v>
      </c>
      <c r="IH20" s="8">
        <f t="shared" ca="1" si="320"/>
        <v>0</v>
      </c>
      <c r="II20" s="8">
        <f t="shared" ca="1" si="321"/>
        <v>0</v>
      </c>
      <c r="IJ20" s="8">
        <f t="shared" ca="1" si="322"/>
        <v>0</v>
      </c>
      <c r="IK20" s="8">
        <f t="shared" ca="1" si="323"/>
        <v>0</v>
      </c>
      <c r="IL20" s="8">
        <f t="shared" ca="1" si="324"/>
        <v>0</v>
      </c>
      <c r="IM20" s="8">
        <f t="shared" ca="1" si="325"/>
        <v>0</v>
      </c>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row>
    <row r="21" spans="1:351" ht="18.399999999999999">
      <c r="A21" s="29"/>
      <c r="B21" s="16"/>
      <c r="C21" s="249"/>
      <c r="D21" s="249"/>
      <c r="E21" s="156"/>
      <c r="F21" s="199"/>
      <c r="G21" s="157"/>
      <c r="H21" s="117" t="str">
        <f>IFERROR(VLOOKUP(E21, 'General Project Info'!$C$32:$I$42, 7, FALSE), "")</f>
        <v/>
      </c>
      <c r="I21" s="118">
        <f>IFERROR(Y21*VLOOKUP(E21, 'General Project Info'!$R$32:$T$42, 3, FALSE), 0)</f>
        <v>0</v>
      </c>
      <c r="J21" s="119">
        <f t="shared" si="326"/>
        <v>0</v>
      </c>
      <c r="K21" s="119">
        <f t="shared" si="214"/>
        <v>0</v>
      </c>
      <c r="L21" s="162"/>
      <c r="M21" s="162"/>
      <c r="N21" s="163"/>
      <c r="O21" s="163"/>
      <c r="P21" s="163"/>
      <c r="Q21" s="153">
        <f t="shared" si="215"/>
        <v>0</v>
      </c>
      <c r="R21" s="16"/>
      <c r="S21" s="29"/>
      <c r="U21" s="26">
        <f>IFERROR(VLOOKUP($E21, 'Unit Conversions Array'!$B$4:$AA$24, 26, FALSE),0)</f>
        <v>0</v>
      </c>
      <c r="V21">
        <f>VLOOKUP(E21, 'General Project Info'!$R$32:$W$42, 6, FALSE)</f>
        <v>1</v>
      </c>
      <c r="W21">
        <f t="shared" si="216"/>
        <v>0</v>
      </c>
      <c r="X21">
        <f>IFERROR(G21*INDEX('Unit Conversions Array'!$E$4:$Y$24, MATCH('Scenarios &amp; Measures'!E21, 'Unit Conversions Array'!$B$4:$B$24, 0), MATCH('Scenarios &amp; Measures'!H21, 'Unit Conversions Array'!$E$3:$Y$3, 0)), 0)</f>
        <v>0</v>
      </c>
      <c r="Y21" s="8">
        <f t="shared" si="331"/>
        <v>0</v>
      </c>
      <c r="Z21" s="111" t="str">
        <f t="shared" si="217"/>
        <v/>
      </c>
      <c r="AA21" s="111">
        <f>IFERROR(IF(AND(U21=1,E21="Electricity"),Y21*INDEX('Scenarios &amp; Measures'!$AQ$30:$EM$30,1,MATCH(F21+1,'Scenarios &amp; Measures'!$AQ$29:$EM$29,0)), IF(U21=1,$Y21*VLOOKUP($E21, 'General Project Info'!$R$32:$W$42, 5, FALSE),0)),0)</f>
        <v>0</v>
      </c>
      <c r="AB21" s="93">
        <f>IF(E21="Electricity",Y21*SUM(INDEX('Scenarios &amp; Measures'!$AQ$30:$EM$30,1,MATCH(F21+1,'Scenarios &amp; Measures'!$AQ$29:$EM$29,0)):INDEX('Scenarios &amp; Measures'!$AQ$30:$EM$30,1,MATCH(F21+'General Project Info'!$F$20,'Scenarios &amp; Measures'!$AQ$29:$EM$29,0))),SUMIF(E21,"Solar_PV_or_Wind",J21)*$Y$10)</f>
        <v>0</v>
      </c>
      <c r="AC21" s="111">
        <f>IFERROR(IF($U21=0, $Y21*VLOOKUP($E21, 'General Project Info'!$R$32:$W$42, 5, FALSE), 0), 0)</f>
        <v>0</v>
      </c>
      <c r="AD21" s="11">
        <f t="shared" si="332"/>
        <v>0</v>
      </c>
      <c r="AE21" s="11">
        <f t="shared" si="327"/>
        <v>20</v>
      </c>
      <c r="AF21" s="11">
        <f t="shared" si="218"/>
        <v>-20</v>
      </c>
      <c r="AG21" s="11">
        <f t="shared" si="219"/>
        <v>0</v>
      </c>
      <c r="AH21">
        <f t="shared" si="220"/>
        <v>0</v>
      </c>
      <c r="AI21" s="116">
        <f ca="1">IFERROR(SUMPRODUCT($EQ$12:$IM$12,$EQ21:$IM21)*AB21/1000,0)</f>
        <v>0</v>
      </c>
      <c r="AJ21" s="116">
        <f ca="1">IFERROR(SUMPRODUCT($EQ$12:$IM$12,$EQ21:$IM21)*AC21/1000,0)</f>
        <v>0</v>
      </c>
      <c r="AK21" s="8">
        <f t="shared" ca="1" si="330"/>
        <v>0</v>
      </c>
      <c r="AL21" s="11">
        <f>IF($W$10="RECs", -AA21/VLOOKUP("RECs", 'General Project Info'!$R$32:$W$42, 5, FALSE)*$W$11*IF($Y$11=$AB$12, $Y$10, (1/($AB$12-$Y$11))*(1-($Y$11/$AB$12)^$Y$10)*$AB$12), 0)</f>
        <v>0</v>
      </c>
      <c r="AM21" s="11">
        <f t="shared" si="209"/>
        <v>0</v>
      </c>
      <c r="AN21" s="11">
        <f t="shared" si="221"/>
        <v>0</v>
      </c>
      <c r="AO21" s="11">
        <f t="shared" ca="1" si="222"/>
        <v>0</v>
      </c>
      <c r="AQ21" s="93">
        <f t="shared" ca="1" si="223"/>
        <v>0</v>
      </c>
      <c r="AR21" s="93">
        <f t="shared" ca="1" si="224"/>
        <v>0</v>
      </c>
      <c r="AS21" s="93">
        <f t="shared" ca="1" si="333"/>
        <v>0</v>
      </c>
      <c r="AT21" s="93">
        <f t="shared" ca="1" si="333"/>
        <v>0</v>
      </c>
      <c r="AU21" s="93">
        <f t="shared" ca="1" si="333"/>
        <v>0</v>
      </c>
      <c r="AV21" s="93">
        <f t="shared" ca="1" si="333"/>
        <v>0</v>
      </c>
      <c r="AW21" s="93">
        <f t="shared" ca="1" si="333"/>
        <v>0</v>
      </c>
      <c r="AX21" s="93">
        <f t="shared" ca="1" si="333"/>
        <v>0</v>
      </c>
      <c r="AY21" s="93">
        <f t="shared" ca="1" si="333"/>
        <v>0</v>
      </c>
      <c r="AZ21" s="93">
        <f t="shared" ca="1" si="333"/>
        <v>0</v>
      </c>
      <c r="BA21" s="93">
        <f t="shared" ca="1" si="333"/>
        <v>0</v>
      </c>
      <c r="BB21" s="93">
        <f t="shared" ca="1" si="333"/>
        <v>0</v>
      </c>
      <c r="BC21" s="93">
        <f t="shared" ca="1" si="333"/>
        <v>0</v>
      </c>
      <c r="BD21" s="93">
        <f t="shared" ca="1" si="333"/>
        <v>0</v>
      </c>
      <c r="BE21" s="93">
        <f t="shared" ca="1" si="333"/>
        <v>0</v>
      </c>
      <c r="BF21" s="93">
        <f t="shared" ca="1" si="333"/>
        <v>0</v>
      </c>
      <c r="BG21" s="93">
        <f t="shared" ca="1" si="333"/>
        <v>0</v>
      </c>
      <c r="BH21" s="93">
        <f t="shared" ca="1" si="333"/>
        <v>0</v>
      </c>
      <c r="BI21" s="93">
        <f t="shared" ca="1" si="333"/>
        <v>0</v>
      </c>
      <c r="BJ21" s="93">
        <f t="shared" ca="1" si="333"/>
        <v>0</v>
      </c>
      <c r="BK21" s="93">
        <f t="shared" ca="1" si="333"/>
        <v>0</v>
      </c>
      <c r="BL21" s="93">
        <f t="shared" ca="1" si="333"/>
        <v>0</v>
      </c>
      <c r="BM21" s="93">
        <f t="shared" ca="1" si="333"/>
        <v>0</v>
      </c>
      <c r="BN21" s="93">
        <f t="shared" ca="1" si="333"/>
        <v>0</v>
      </c>
      <c r="BO21" s="93">
        <f t="shared" ca="1" si="333"/>
        <v>0</v>
      </c>
      <c r="BP21" s="93">
        <f t="shared" ca="1" si="333"/>
        <v>0</v>
      </c>
      <c r="BQ21" s="93">
        <f t="shared" ca="1" si="333"/>
        <v>0</v>
      </c>
      <c r="BR21" s="93">
        <f t="shared" ca="1" si="333"/>
        <v>0</v>
      </c>
      <c r="BS21" s="93">
        <f t="shared" ca="1" si="333"/>
        <v>0</v>
      </c>
      <c r="BT21" s="93">
        <f t="shared" ca="1" si="333"/>
        <v>0</v>
      </c>
      <c r="BU21" s="93">
        <f t="shared" ca="1" si="333"/>
        <v>0</v>
      </c>
      <c r="BV21" s="93">
        <f t="shared" ca="1" si="333"/>
        <v>0</v>
      </c>
      <c r="BW21" s="93">
        <f t="shared" ca="1" si="333"/>
        <v>0</v>
      </c>
      <c r="BX21" s="93">
        <f t="shared" ca="1" si="333"/>
        <v>0</v>
      </c>
      <c r="BY21" s="93">
        <f t="shared" ca="1" si="333"/>
        <v>0</v>
      </c>
      <c r="BZ21" s="93">
        <f t="shared" ca="1" si="333"/>
        <v>0</v>
      </c>
      <c r="CA21" s="93">
        <f t="shared" ca="1" si="333"/>
        <v>0</v>
      </c>
      <c r="CB21" s="93">
        <f t="shared" ca="1" si="333"/>
        <v>0</v>
      </c>
      <c r="CC21" s="93">
        <f t="shared" ca="1" si="333"/>
        <v>0</v>
      </c>
      <c r="CD21" s="93">
        <f t="shared" ca="1" si="333"/>
        <v>0</v>
      </c>
      <c r="CE21" s="93">
        <f t="shared" ca="1" si="333"/>
        <v>0</v>
      </c>
      <c r="CF21" s="93">
        <f t="shared" ca="1" si="333"/>
        <v>0</v>
      </c>
      <c r="CG21" s="93">
        <f t="shared" ca="1" si="333"/>
        <v>0</v>
      </c>
      <c r="CH21" s="93">
        <f t="shared" ca="1" si="333"/>
        <v>0</v>
      </c>
      <c r="CI21" s="93">
        <f t="shared" ca="1" si="333"/>
        <v>0</v>
      </c>
      <c r="CJ21" s="93">
        <f t="shared" ca="1" si="333"/>
        <v>0</v>
      </c>
      <c r="CK21" s="93">
        <f t="shared" ca="1" si="333"/>
        <v>0</v>
      </c>
      <c r="CL21" s="93">
        <f t="shared" ca="1" si="333"/>
        <v>0</v>
      </c>
      <c r="CM21" s="93">
        <f t="shared" ca="1" si="333"/>
        <v>0</v>
      </c>
      <c r="CN21" s="93">
        <f t="shared" ca="1" si="333"/>
        <v>0</v>
      </c>
      <c r="CO21" s="93">
        <f t="shared" ca="1" si="333"/>
        <v>0</v>
      </c>
      <c r="CP21" s="93">
        <f t="shared" ca="1" si="333"/>
        <v>0</v>
      </c>
      <c r="CQ21" s="93">
        <f t="shared" ca="1" si="333"/>
        <v>0</v>
      </c>
      <c r="CR21" s="93">
        <f t="shared" ca="1" si="333"/>
        <v>0</v>
      </c>
      <c r="CS21" s="93">
        <f t="shared" ca="1" si="333"/>
        <v>0</v>
      </c>
      <c r="CT21" s="93">
        <f t="shared" ca="1" si="333"/>
        <v>0</v>
      </c>
      <c r="CU21" s="93">
        <f t="shared" ca="1" si="333"/>
        <v>0</v>
      </c>
      <c r="CV21" s="93">
        <f t="shared" ca="1" si="333"/>
        <v>0</v>
      </c>
      <c r="CW21" s="93">
        <f t="shared" ca="1" si="333"/>
        <v>0</v>
      </c>
      <c r="CX21" s="93">
        <f t="shared" ca="1" si="333"/>
        <v>0</v>
      </c>
      <c r="CY21" s="93">
        <f t="shared" ca="1" si="333"/>
        <v>0</v>
      </c>
      <c r="CZ21" s="93">
        <f t="shared" ca="1" si="333"/>
        <v>0</v>
      </c>
      <c r="DA21" s="93">
        <f t="shared" ca="1" si="333"/>
        <v>0</v>
      </c>
      <c r="DB21" s="93">
        <f t="shared" ca="1" si="333"/>
        <v>0</v>
      </c>
      <c r="DC21" s="93">
        <f t="shared" ref="DC21:DR27" ca="1" si="334">IFERROR(IF(DC$8&gt;=$F21,IF((DC$8-$F21)&gt;=$Y$10, 0, IF(MOD($AG21+(DC$8-$F21), $L21)=0, (($N21-$O21)*$AB$11^DC$13), 0)),0), 0)</f>
        <v>0</v>
      </c>
      <c r="DD21" s="93">
        <f t="shared" ca="1" si="334"/>
        <v>0</v>
      </c>
      <c r="DE21" s="93">
        <f t="shared" ca="1" si="211"/>
        <v>0</v>
      </c>
      <c r="DF21" s="93">
        <f t="shared" ca="1" si="211"/>
        <v>0</v>
      </c>
      <c r="DG21" s="93">
        <f t="shared" ca="1" si="211"/>
        <v>0</v>
      </c>
      <c r="DH21" s="93">
        <f t="shared" ca="1" si="211"/>
        <v>0</v>
      </c>
      <c r="DI21" s="93">
        <f t="shared" ca="1" si="211"/>
        <v>0</v>
      </c>
      <c r="DJ21" s="93">
        <f t="shared" ca="1" si="211"/>
        <v>0</v>
      </c>
      <c r="DK21" s="93">
        <f t="shared" ca="1" si="211"/>
        <v>0</v>
      </c>
      <c r="DL21" s="93">
        <f t="shared" ca="1" si="211"/>
        <v>0</v>
      </c>
      <c r="DM21" s="93">
        <f t="shared" ca="1" si="211"/>
        <v>0</v>
      </c>
      <c r="DN21" s="93">
        <f t="shared" ca="1" si="211"/>
        <v>0</v>
      </c>
      <c r="DO21" s="93">
        <f t="shared" ref="DO21:ED27" ca="1" si="335">IFERROR(IF(DO$8&gt;=$F21,IF((DO$8-$F21)&gt;=$Y$10, 0, IF(MOD($AG21+(DO$8-$F21), $L21)=0, (($N21-$O21)*$AB$11^DO$13), 0)),0), 0)</f>
        <v>0</v>
      </c>
      <c r="DP21" s="93">
        <f t="shared" ca="1" si="335"/>
        <v>0</v>
      </c>
      <c r="DQ21" s="93">
        <f t="shared" ca="1" si="335"/>
        <v>0</v>
      </c>
      <c r="DR21" s="93">
        <f t="shared" ca="1" si="335"/>
        <v>0</v>
      </c>
      <c r="DS21" s="93">
        <f t="shared" ca="1" si="335"/>
        <v>0</v>
      </c>
      <c r="DT21" s="93">
        <f t="shared" ca="1" si="335"/>
        <v>0</v>
      </c>
      <c r="DU21" s="93">
        <f t="shared" ca="1" si="335"/>
        <v>0</v>
      </c>
      <c r="DV21" s="93">
        <f t="shared" ca="1" si="335"/>
        <v>0</v>
      </c>
      <c r="DW21" s="93">
        <f t="shared" ca="1" si="335"/>
        <v>0</v>
      </c>
      <c r="DX21" s="93">
        <f t="shared" ca="1" si="335"/>
        <v>0</v>
      </c>
      <c r="DY21" s="93">
        <f t="shared" ca="1" si="335"/>
        <v>0</v>
      </c>
      <c r="DZ21" s="93">
        <f t="shared" ca="1" si="335"/>
        <v>0</v>
      </c>
      <c r="EA21" s="93">
        <f t="shared" ca="1" si="335"/>
        <v>0</v>
      </c>
      <c r="EB21" s="93">
        <f t="shared" ca="1" si="335"/>
        <v>0</v>
      </c>
      <c r="EC21" s="93">
        <f t="shared" ca="1" si="335"/>
        <v>0</v>
      </c>
      <c r="ED21" s="93">
        <f t="shared" ca="1" si="335"/>
        <v>0</v>
      </c>
      <c r="EE21" s="93">
        <f t="shared" ref="EE21:EM27" ca="1" si="336">IFERROR(IF(EE$8&gt;=$F21,IF((EE$8-$F21)&gt;=$Y$10, 0, IF(MOD($AG21+(EE$8-$F21), $L21)=0, (($N21-$O21)*$AB$11^EE$13), 0)),0), 0)</f>
        <v>0</v>
      </c>
      <c r="EF21" s="93">
        <f t="shared" ca="1" si="336"/>
        <v>0</v>
      </c>
      <c r="EG21" s="93">
        <f t="shared" ca="1" si="336"/>
        <v>0</v>
      </c>
      <c r="EH21" s="93">
        <f t="shared" ca="1" si="336"/>
        <v>0</v>
      </c>
      <c r="EI21" s="93">
        <f t="shared" ca="1" si="336"/>
        <v>0</v>
      </c>
      <c r="EJ21" s="93">
        <f t="shared" ca="1" si="336"/>
        <v>0</v>
      </c>
      <c r="EK21" s="93">
        <f t="shared" ca="1" si="336"/>
        <v>0</v>
      </c>
      <c r="EL21" s="93">
        <f t="shared" ca="1" si="336"/>
        <v>0</v>
      </c>
      <c r="EM21" s="93">
        <f t="shared" ca="1" si="336"/>
        <v>0</v>
      </c>
      <c r="EO21" s="8"/>
      <c r="EP21" s="93"/>
      <c r="EQ21" s="8">
        <f t="shared" ca="1" si="225"/>
        <v>0</v>
      </c>
      <c r="ER21" s="8">
        <f t="shared" ca="1" si="226"/>
        <v>0</v>
      </c>
      <c r="ES21" s="8">
        <f t="shared" ca="1" si="227"/>
        <v>0</v>
      </c>
      <c r="ET21" s="8">
        <f t="shared" ca="1" si="228"/>
        <v>0</v>
      </c>
      <c r="EU21" s="8">
        <f t="shared" ca="1" si="229"/>
        <v>0</v>
      </c>
      <c r="EV21" s="8">
        <f t="shared" ca="1" si="230"/>
        <v>0</v>
      </c>
      <c r="EW21" s="8">
        <f t="shared" ca="1" si="231"/>
        <v>0</v>
      </c>
      <c r="EX21" s="8">
        <f t="shared" ca="1" si="232"/>
        <v>0</v>
      </c>
      <c r="EY21" s="8">
        <f t="shared" ca="1" si="233"/>
        <v>0</v>
      </c>
      <c r="EZ21" s="8">
        <f t="shared" ca="1" si="234"/>
        <v>0</v>
      </c>
      <c r="FA21" s="8">
        <f t="shared" ca="1" si="235"/>
        <v>0</v>
      </c>
      <c r="FB21" s="8">
        <f t="shared" ca="1" si="236"/>
        <v>0</v>
      </c>
      <c r="FC21" s="8">
        <f t="shared" ca="1" si="237"/>
        <v>0</v>
      </c>
      <c r="FD21" s="8">
        <f t="shared" ca="1" si="238"/>
        <v>0</v>
      </c>
      <c r="FE21" s="8">
        <f t="shared" ca="1" si="239"/>
        <v>0</v>
      </c>
      <c r="FF21" s="8">
        <f t="shared" ca="1" si="240"/>
        <v>0</v>
      </c>
      <c r="FG21" s="8">
        <f t="shared" ca="1" si="241"/>
        <v>0</v>
      </c>
      <c r="FH21" s="8">
        <f t="shared" ca="1" si="242"/>
        <v>0</v>
      </c>
      <c r="FI21" s="8">
        <f t="shared" ca="1" si="243"/>
        <v>0</v>
      </c>
      <c r="FJ21" s="8">
        <f t="shared" ca="1" si="244"/>
        <v>0</v>
      </c>
      <c r="FK21" s="8">
        <f t="shared" ca="1" si="245"/>
        <v>0</v>
      </c>
      <c r="FL21" s="8">
        <f t="shared" ca="1" si="246"/>
        <v>0</v>
      </c>
      <c r="FM21" s="8">
        <f t="shared" ca="1" si="247"/>
        <v>0</v>
      </c>
      <c r="FN21" s="8">
        <f t="shared" ca="1" si="248"/>
        <v>0</v>
      </c>
      <c r="FO21" s="8">
        <f t="shared" ca="1" si="249"/>
        <v>0</v>
      </c>
      <c r="FP21" s="8">
        <f t="shared" ca="1" si="250"/>
        <v>0</v>
      </c>
      <c r="FQ21" s="8">
        <f t="shared" ca="1" si="251"/>
        <v>0</v>
      </c>
      <c r="FR21" s="8">
        <f t="shared" ca="1" si="252"/>
        <v>0</v>
      </c>
      <c r="FS21" s="8">
        <f t="shared" ca="1" si="253"/>
        <v>0</v>
      </c>
      <c r="FT21" s="8">
        <f t="shared" ca="1" si="254"/>
        <v>0</v>
      </c>
      <c r="FU21" s="8">
        <f t="shared" ca="1" si="255"/>
        <v>0</v>
      </c>
      <c r="FV21" s="8">
        <f t="shared" ca="1" si="256"/>
        <v>0</v>
      </c>
      <c r="FW21" s="8">
        <f t="shared" ca="1" si="257"/>
        <v>0</v>
      </c>
      <c r="FX21" s="8">
        <f t="shared" ca="1" si="258"/>
        <v>0</v>
      </c>
      <c r="FY21" s="8">
        <f t="shared" ca="1" si="259"/>
        <v>0</v>
      </c>
      <c r="FZ21" s="8">
        <f t="shared" ca="1" si="260"/>
        <v>0</v>
      </c>
      <c r="GA21" s="8">
        <f t="shared" ca="1" si="261"/>
        <v>0</v>
      </c>
      <c r="GB21" s="8">
        <f t="shared" ca="1" si="262"/>
        <v>0</v>
      </c>
      <c r="GC21" s="8">
        <f t="shared" ca="1" si="263"/>
        <v>0</v>
      </c>
      <c r="GD21" s="8">
        <f t="shared" ca="1" si="264"/>
        <v>0</v>
      </c>
      <c r="GE21" s="8">
        <f t="shared" ca="1" si="265"/>
        <v>0</v>
      </c>
      <c r="GF21" s="8">
        <f t="shared" ca="1" si="266"/>
        <v>0</v>
      </c>
      <c r="GG21" s="8">
        <f t="shared" ca="1" si="267"/>
        <v>0</v>
      </c>
      <c r="GH21" s="8">
        <f t="shared" ca="1" si="268"/>
        <v>0</v>
      </c>
      <c r="GI21" s="8">
        <f t="shared" ca="1" si="269"/>
        <v>0</v>
      </c>
      <c r="GJ21" s="8">
        <f t="shared" ca="1" si="270"/>
        <v>0</v>
      </c>
      <c r="GK21" s="8">
        <f t="shared" ca="1" si="271"/>
        <v>0</v>
      </c>
      <c r="GL21" s="8">
        <f t="shared" ca="1" si="272"/>
        <v>0</v>
      </c>
      <c r="GM21" s="8">
        <f t="shared" ca="1" si="273"/>
        <v>0</v>
      </c>
      <c r="GN21" s="8">
        <f t="shared" ca="1" si="274"/>
        <v>0</v>
      </c>
      <c r="GO21" s="8">
        <f t="shared" ca="1" si="275"/>
        <v>0</v>
      </c>
      <c r="GP21" s="8">
        <f t="shared" ca="1" si="276"/>
        <v>0</v>
      </c>
      <c r="GQ21" s="8">
        <f t="shared" ca="1" si="277"/>
        <v>0</v>
      </c>
      <c r="GR21" s="8">
        <f t="shared" ca="1" si="278"/>
        <v>0</v>
      </c>
      <c r="GS21" s="8">
        <f t="shared" ca="1" si="279"/>
        <v>0</v>
      </c>
      <c r="GT21" s="8">
        <f t="shared" ca="1" si="280"/>
        <v>0</v>
      </c>
      <c r="GU21" s="8">
        <f t="shared" ca="1" si="281"/>
        <v>0</v>
      </c>
      <c r="GV21" s="8">
        <f t="shared" ca="1" si="282"/>
        <v>0</v>
      </c>
      <c r="GW21" s="8">
        <f t="shared" ca="1" si="283"/>
        <v>0</v>
      </c>
      <c r="GX21" s="8">
        <f t="shared" ca="1" si="284"/>
        <v>0</v>
      </c>
      <c r="GY21" s="8">
        <f t="shared" ca="1" si="285"/>
        <v>0</v>
      </c>
      <c r="GZ21" s="8">
        <f t="shared" ca="1" si="286"/>
        <v>0</v>
      </c>
      <c r="HA21" s="8">
        <f t="shared" ca="1" si="287"/>
        <v>0</v>
      </c>
      <c r="HB21" s="8">
        <f t="shared" ca="1" si="288"/>
        <v>0</v>
      </c>
      <c r="HC21" s="8">
        <f t="shared" ca="1" si="289"/>
        <v>0</v>
      </c>
      <c r="HD21" s="8">
        <f t="shared" ca="1" si="290"/>
        <v>0</v>
      </c>
      <c r="HE21" s="8">
        <f t="shared" ca="1" si="291"/>
        <v>0</v>
      </c>
      <c r="HF21" s="8">
        <f t="shared" ca="1" si="292"/>
        <v>0</v>
      </c>
      <c r="HG21" s="8">
        <f t="shared" ca="1" si="293"/>
        <v>0</v>
      </c>
      <c r="HH21" s="8">
        <f t="shared" ca="1" si="294"/>
        <v>0</v>
      </c>
      <c r="HI21" s="8">
        <f t="shared" ca="1" si="295"/>
        <v>0</v>
      </c>
      <c r="HJ21" s="8">
        <f t="shared" ca="1" si="296"/>
        <v>0</v>
      </c>
      <c r="HK21" s="8">
        <f t="shared" ca="1" si="297"/>
        <v>0</v>
      </c>
      <c r="HL21" s="8">
        <f t="shared" ca="1" si="298"/>
        <v>0</v>
      </c>
      <c r="HM21" s="8">
        <f t="shared" ca="1" si="299"/>
        <v>0</v>
      </c>
      <c r="HN21" s="8">
        <f t="shared" ca="1" si="300"/>
        <v>0</v>
      </c>
      <c r="HO21" s="8">
        <f t="shared" ca="1" si="301"/>
        <v>0</v>
      </c>
      <c r="HP21" s="8">
        <f t="shared" ca="1" si="302"/>
        <v>0</v>
      </c>
      <c r="HQ21" s="8">
        <f t="shared" ca="1" si="303"/>
        <v>0</v>
      </c>
      <c r="HR21" s="8">
        <f t="shared" ca="1" si="304"/>
        <v>0</v>
      </c>
      <c r="HS21" s="8">
        <f t="shared" ca="1" si="305"/>
        <v>0</v>
      </c>
      <c r="HT21" s="8">
        <f t="shared" ca="1" si="306"/>
        <v>0</v>
      </c>
      <c r="HU21" s="8">
        <f t="shared" ca="1" si="307"/>
        <v>0</v>
      </c>
      <c r="HV21" s="8">
        <f t="shared" ca="1" si="308"/>
        <v>0</v>
      </c>
      <c r="HW21" s="8">
        <f t="shared" ca="1" si="309"/>
        <v>0</v>
      </c>
      <c r="HX21" s="8">
        <f t="shared" ca="1" si="310"/>
        <v>0</v>
      </c>
      <c r="HY21" s="8">
        <f t="shared" ca="1" si="311"/>
        <v>0</v>
      </c>
      <c r="HZ21" s="8">
        <f t="shared" ca="1" si="312"/>
        <v>0</v>
      </c>
      <c r="IA21" s="8">
        <f t="shared" ca="1" si="313"/>
        <v>0</v>
      </c>
      <c r="IB21" s="8">
        <f t="shared" ca="1" si="314"/>
        <v>0</v>
      </c>
      <c r="IC21" s="8">
        <f t="shared" ca="1" si="315"/>
        <v>0</v>
      </c>
      <c r="ID21" s="8">
        <f t="shared" ca="1" si="316"/>
        <v>0</v>
      </c>
      <c r="IE21" s="8">
        <f t="shared" ca="1" si="317"/>
        <v>0</v>
      </c>
      <c r="IF21" s="8">
        <f t="shared" ca="1" si="318"/>
        <v>0</v>
      </c>
      <c r="IG21" s="8">
        <f t="shared" ca="1" si="319"/>
        <v>0</v>
      </c>
      <c r="IH21" s="8">
        <f t="shared" ca="1" si="320"/>
        <v>0</v>
      </c>
      <c r="II21" s="8">
        <f t="shared" ca="1" si="321"/>
        <v>0</v>
      </c>
      <c r="IJ21" s="8">
        <f t="shared" ca="1" si="322"/>
        <v>0</v>
      </c>
      <c r="IK21" s="8">
        <f t="shared" ca="1" si="323"/>
        <v>0</v>
      </c>
      <c r="IL21" s="8">
        <f t="shared" ca="1" si="324"/>
        <v>0</v>
      </c>
      <c r="IM21" s="8">
        <f t="shared" ca="1" si="325"/>
        <v>0</v>
      </c>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row>
    <row r="22" spans="1:351" ht="18.399999999999999">
      <c r="A22" s="29"/>
      <c r="B22" s="16"/>
      <c r="C22" s="249"/>
      <c r="D22" s="249"/>
      <c r="E22" s="156"/>
      <c r="F22" s="199"/>
      <c r="G22" s="157"/>
      <c r="H22" s="117" t="str">
        <f>IFERROR(VLOOKUP(E22, 'General Project Info'!$C$32:$I$42, 7, FALSE), "")</f>
        <v/>
      </c>
      <c r="I22" s="118">
        <f>IFERROR(Y22*VLOOKUP(E22, 'General Project Info'!$R$32:$T$42, 3, FALSE), 0)</f>
        <v>0</v>
      </c>
      <c r="J22" s="119">
        <f t="shared" si="326"/>
        <v>0</v>
      </c>
      <c r="K22" s="119">
        <f t="shared" si="214"/>
        <v>0</v>
      </c>
      <c r="L22" s="162"/>
      <c r="M22" s="162"/>
      <c r="N22" s="163"/>
      <c r="O22" s="163"/>
      <c r="P22" s="163"/>
      <c r="Q22" s="153">
        <f t="shared" si="215"/>
        <v>0</v>
      </c>
      <c r="R22" s="16"/>
      <c r="S22" s="29"/>
      <c r="U22" s="26">
        <f>IFERROR(VLOOKUP($E22, 'Unit Conversions Array'!$B$4:$AA$24, 26, FALSE),0)</f>
        <v>0</v>
      </c>
      <c r="V22">
        <f>VLOOKUP(E22, 'General Project Info'!$R$32:$W$42, 6, FALSE)</f>
        <v>1</v>
      </c>
      <c r="W22">
        <f t="shared" si="216"/>
        <v>0</v>
      </c>
      <c r="X22">
        <f>IFERROR(G22*INDEX('Unit Conversions Array'!$E$4:$Y$24, MATCH('Scenarios &amp; Measures'!E22, 'Unit Conversions Array'!$B$4:$B$24, 0), MATCH('Scenarios &amp; Measures'!H22, 'Unit Conversions Array'!$E$3:$Y$3, 0)), 0)</f>
        <v>0</v>
      </c>
      <c r="Y22" s="8">
        <f t="shared" si="331"/>
        <v>0</v>
      </c>
      <c r="Z22" s="111" t="str">
        <f t="shared" si="217"/>
        <v/>
      </c>
      <c r="AA22" s="111">
        <f>IFERROR(IF(AND(U22=1,E22="Electricity"),Y22*INDEX('Scenarios &amp; Measures'!$AQ$30:$EM$30,1,MATCH(F22+1,'Scenarios &amp; Measures'!$AQ$29:$EM$29,0)), IF(U22=1,$Y22*VLOOKUP($E22, 'General Project Info'!$R$32:$W$42, 5, FALSE),0)),0)</f>
        <v>0</v>
      </c>
      <c r="AB22" s="93">
        <f>IF(E22="Electricity",Y22*SUM(INDEX('Scenarios &amp; Measures'!$AQ$30:$EM$30,1,MATCH(F22+1,'Scenarios &amp; Measures'!$AQ$29:$EM$29,0)):INDEX('Scenarios &amp; Measures'!$AQ$30:$EM$30,1,MATCH(F22+'General Project Info'!$F$20,'Scenarios &amp; Measures'!$AQ$29:$EM$29,0))),SUMIF(E22,"Solar_PV_or_Wind",J22)*$Y$10)</f>
        <v>0</v>
      </c>
      <c r="AC22" s="111">
        <f>IFERROR(IF($U22=0, $Y22*VLOOKUP($E22, 'General Project Info'!$R$32:$W$42, 5, FALSE), 0), 0)</f>
        <v>0</v>
      </c>
      <c r="AD22" s="11">
        <f t="shared" si="332"/>
        <v>0</v>
      </c>
      <c r="AE22" s="11">
        <f t="shared" si="327"/>
        <v>20</v>
      </c>
      <c r="AF22" s="11">
        <f t="shared" si="218"/>
        <v>-20</v>
      </c>
      <c r="AG22" s="11">
        <f t="shared" si="219"/>
        <v>0</v>
      </c>
      <c r="AH22">
        <f t="shared" si="220"/>
        <v>0</v>
      </c>
      <c r="AI22" s="116">
        <f t="shared" ca="1" si="328"/>
        <v>0</v>
      </c>
      <c r="AJ22" s="116">
        <f t="shared" ca="1" si="329"/>
        <v>0</v>
      </c>
      <c r="AK22" s="8">
        <f t="shared" ca="1" si="330"/>
        <v>0</v>
      </c>
      <c r="AL22" s="11">
        <f>IF($W$10="RECs", -AA22/VLOOKUP("RECs", 'General Project Info'!$R$32:$W$42, 5, FALSE)*$W$11*IF($Y$11=$AB$12, $Y$10, (1/($AB$12-$Y$11))*(1-($Y$11/$AB$12)^$Y$10)*$AB$12), 0)</f>
        <v>0</v>
      </c>
      <c r="AM22" s="11">
        <f t="shared" si="209"/>
        <v>0</v>
      </c>
      <c r="AN22" s="11">
        <f t="shared" si="221"/>
        <v>0</v>
      </c>
      <c r="AO22" s="11">
        <f t="shared" ca="1" si="222"/>
        <v>0</v>
      </c>
      <c r="AQ22" s="93">
        <f t="shared" ca="1" si="223"/>
        <v>0</v>
      </c>
      <c r="AR22" s="93">
        <f t="shared" ca="1" si="224"/>
        <v>0</v>
      </c>
      <c r="AS22" s="93">
        <f t="shared" ca="1" si="224"/>
        <v>0</v>
      </c>
      <c r="AT22" s="93">
        <f t="shared" ca="1" si="224"/>
        <v>0</v>
      </c>
      <c r="AU22" s="93">
        <f t="shared" ca="1" si="224"/>
        <v>0</v>
      </c>
      <c r="AV22" s="93">
        <f t="shared" ca="1" si="224"/>
        <v>0</v>
      </c>
      <c r="AW22" s="93">
        <f t="shared" ca="1" si="224"/>
        <v>0</v>
      </c>
      <c r="AX22" s="93">
        <f t="shared" ca="1" si="224"/>
        <v>0</v>
      </c>
      <c r="AY22" s="93">
        <f t="shared" ca="1" si="224"/>
        <v>0</v>
      </c>
      <c r="AZ22" s="93">
        <f t="shared" ca="1" si="224"/>
        <v>0</v>
      </c>
      <c r="BA22" s="93">
        <f t="shared" ca="1" si="224"/>
        <v>0</v>
      </c>
      <c r="BB22" s="93">
        <f t="shared" ca="1" si="224"/>
        <v>0</v>
      </c>
      <c r="BC22" s="93">
        <f t="shared" ca="1" si="224"/>
        <v>0</v>
      </c>
      <c r="BD22" s="93">
        <f t="shared" ca="1" si="224"/>
        <v>0</v>
      </c>
      <c r="BE22" s="93">
        <f t="shared" ca="1" si="224"/>
        <v>0</v>
      </c>
      <c r="BF22" s="93">
        <f t="shared" ca="1" si="224"/>
        <v>0</v>
      </c>
      <c r="BG22" s="93">
        <f t="shared" ca="1" si="224"/>
        <v>0</v>
      </c>
      <c r="BH22" s="93">
        <f t="shared" ref="BH22:BW27" ca="1" si="337">IFERROR(IF(BH$8&gt;=$F22,IF((BH$8-$F22)&gt;=$Y$10, 0, IF(MOD($AG22+(BH$8-$F22), $L22)=0, (($N22-$O22)*$AB$11^BH$13), 0)),0), 0)</f>
        <v>0</v>
      </c>
      <c r="BI22" s="93">
        <f t="shared" ca="1" si="337"/>
        <v>0</v>
      </c>
      <c r="BJ22" s="93">
        <f t="shared" ca="1" si="337"/>
        <v>0</v>
      </c>
      <c r="BK22" s="93">
        <f t="shared" ca="1" si="337"/>
        <v>0</v>
      </c>
      <c r="BL22" s="93">
        <f t="shared" ca="1" si="337"/>
        <v>0</v>
      </c>
      <c r="BM22" s="93">
        <f t="shared" ca="1" si="337"/>
        <v>0</v>
      </c>
      <c r="BN22" s="93">
        <f t="shared" ca="1" si="337"/>
        <v>0</v>
      </c>
      <c r="BO22" s="93">
        <f t="shared" ca="1" si="337"/>
        <v>0</v>
      </c>
      <c r="BP22" s="93">
        <f t="shared" ca="1" si="337"/>
        <v>0</v>
      </c>
      <c r="BQ22" s="93">
        <f t="shared" ca="1" si="337"/>
        <v>0</v>
      </c>
      <c r="BR22" s="93">
        <f t="shared" ca="1" si="337"/>
        <v>0</v>
      </c>
      <c r="BS22" s="93">
        <f t="shared" ca="1" si="337"/>
        <v>0</v>
      </c>
      <c r="BT22" s="93">
        <f t="shared" ca="1" si="337"/>
        <v>0</v>
      </c>
      <c r="BU22" s="93">
        <f t="shared" ca="1" si="337"/>
        <v>0</v>
      </c>
      <c r="BV22" s="93">
        <f t="shared" ca="1" si="337"/>
        <v>0</v>
      </c>
      <c r="BW22" s="93">
        <f t="shared" ca="1" si="337"/>
        <v>0</v>
      </c>
      <c r="BX22" s="93">
        <f t="shared" ref="BX22:CM27" ca="1" si="338">IFERROR(IF(BX$8&gt;=$F22,IF((BX$8-$F22)&gt;=$Y$10, 0, IF(MOD($AG22+(BX$8-$F22), $L22)=0, (($N22-$O22)*$AB$11^BX$13), 0)),0), 0)</f>
        <v>0</v>
      </c>
      <c r="BY22" s="93">
        <f t="shared" ca="1" si="338"/>
        <v>0</v>
      </c>
      <c r="BZ22" s="93">
        <f t="shared" ca="1" si="338"/>
        <v>0</v>
      </c>
      <c r="CA22" s="93">
        <f t="shared" ca="1" si="338"/>
        <v>0</v>
      </c>
      <c r="CB22" s="93">
        <f t="shared" ca="1" si="338"/>
        <v>0</v>
      </c>
      <c r="CC22" s="93">
        <f t="shared" ca="1" si="338"/>
        <v>0</v>
      </c>
      <c r="CD22" s="93">
        <f t="shared" ca="1" si="338"/>
        <v>0</v>
      </c>
      <c r="CE22" s="93">
        <f t="shared" ca="1" si="338"/>
        <v>0</v>
      </c>
      <c r="CF22" s="93">
        <f t="shared" ca="1" si="338"/>
        <v>0</v>
      </c>
      <c r="CG22" s="93">
        <f t="shared" ca="1" si="338"/>
        <v>0</v>
      </c>
      <c r="CH22" s="93">
        <f t="shared" ca="1" si="338"/>
        <v>0</v>
      </c>
      <c r="CI22" s="93">
        <f t="shared" ca="1" si="338"/>
        <v>0</v>
      </c>
      <c r="CJ22" s="93">
        <f t="shared" ca="1" si="338"/>
        <v>0</v>
      </c>
      <c r="CK22" s="93">
        <f t="shared" ca="1" si="338"/>
        <v>0</v>
      </c>
      <c r="CL22" s="93">
        <f t="shared" ca="1" si="338"/>
        <v>0</v>
      </c>
      <c r="CM22" s="93">
        <f t="shared" ca="1" si="338"/>
        <v>0</v>
      </c>
      <c r="CN22" s="93">
        <f t="shared" ref="CN22:DC27" ca="1" si="339">IFERROR(IF(CN$8&gt;=$F22,IF((CN$8-$F22)&gt;=$Y$10, 0, IF(MOD($AG22+(CN$8-$F22), $L22)=0, (($N22-$O22)*$AB$11^CN$13), 0)),0), 0)</f>
        <v>0</v>
      </c>
      <c r="CO22" s="93">
        <f t="shared" ca="1" si="339"/>
        <v>0</v>
      </c>
      <c r="CP22" s="93">
        <f t="shared" ca="1" si="339"/>
        <v>0</v>
      </c>
      <c r="CQ22" s="93">
        <f t="shared" ca="1" si="339"/>
        <v>0</v>
      </c>
      <c r="CR22" s="93">
        <f t="shared" ca="1" si="339"/>
        <v>0</v>
      </c>
      <c r="CS22" s="93">
        <f t="shared" ca="1" si="339"/>
        <v>0</v>
      </c>
      <c r="CT22" s="93">
        <f t="shared" ca="1" si="339"/>
        <v>0</v>
      </c>
      <c r="CU22" s="93">
        <f t="shared" ca="1" si="339"/>
        <v>0</v>
      </c>
      <c r="CV22" s="93">
        <f t="shared" ca="1" si="339"/>
        <v>0</v>
      </c>
      <c r="CW22" s="93">
        <f t="shared" ca="1" si="339"/>
        <v>0</v>
      </c>
      <c r="CX22" s="93">
        <f t="shared" ca="1" si="339"/>
        <v>0</v>
      </c>
      <c r="CY22" s="93">
        <f t="shared" ca="1" si="339"/>
        <v>0</v>
      </c>
      <c r="CZ22" s="93">
        <f t="shared" ca="1" si="339"/>
        <v>0</v>
      </c>
      <c r="DA22" s="93">
        <f t="shared" ca="1" si="339"/>
        <v>0</v>
      </c>
      <c r="DB22" s="93">
        <f t="shared" ca="1" si="339"/>
        <v>0</v>
      </c>
      <c r="DC22" s="93">
        <f t="shared" ca="1" si="339"/>
        <v>0</v>
      </c>
      <c r="DD22" s="93">
        <f t="shared" ca="1" si="334"/>
        <v>0</v>
      </c>
      <c r="DE22" s="93">
        <f t="shared" ca="1" si="334"/>
        <v>0</v>
      </c>
      <c r="DF22" s="93">
        <f t="shared" ca="1" si="334"/>
        <v>0</v>
      </c>
      <c r="DG22" s="93">
        <f t="shared" ca="1" si="334"/>
        <v>0</v>
      </c>
      <c r="DH22" s="93">
        <f t="shared" ca="1" si="334"/>
        <v>0</v>
      </c>
      <c r="DI22" s="93">
        <f t="shared" ca="1" si="334"/>
        <v>0</v>
      </c>
      <c r="DJ22" s="93">
        <f t="shared" ca="1" si="334"/>
        <v>0</v>
      </c>
      <c r="DK22" s="93">
        <f t="shared" ca="1" si="334"/>
        <v>0</v>
      </c>
      <c r="DL22" s="93">
        <f t="shared" ca="1" si="334"/>
        <v>0</v>
      </c>
      <c r="DM22" s="93">
        <f t="shared" ca="1" si="334"/>
        <v>0</v>
      </c>
      <c r="DN22" s="93">
        <f t="shared" ca="1" si="334"/>
        <v>0</v>
      </c>
      <c r="DO22" s="93">
        <f t="shared" ca="1" si="334"/>
        <v>0</v>
      </c>
      <c r="DP22" s="93">
        <f t="shared" ca="1" si="334"/>
        <v>0</v>
      </c>
      <c r="DQ22" s="93">
        <f t="shared" ca="1" si="334"/>
        <v>0</v>
      </c>
      <c r="DR22" s="93">
        <f t="shared" ca="1" si="334"/>
        <v>0</v>
      </c>
      <c r="DS22" s="93">
        <f t="shared" ca="1" si="335"/>
        <v>0</v>
      </c>
      <c r="DT22" s="93">
        <f t="shared" ca="1" si="335"/>
        <v>0</v>
      </c>
      <c r="DU22" s="93">
        <f t="shared" ca="1" si="335"/>
        <v>0</v>
      </c>
      <c r="DV22" s="93">
        <f t="shared" ca="1" si="335"/>
        <v>0</v>
      </c>
      <c r="DW22" s="93">
        <f t="shared" ca="1" si="335"/>
        <v>0</v>
      </c>
      <c r="DX22" s="93">
        <f t="shared" ca="1" si="335"/>
        <v>0</v>
      </c>
      <c r="DY22" s="93">
        <f t="shared" ca="1" si="335"/>
        <v>0</v>
      </c>
      <c r="DZ22" s="93">
        <f t="shared" ca="1" si="335"/>
        <v>0</v>
      </c>
      <c r="EA22" s="93">
        <f t="shared" ca="1" si="335"/>
        <v>0</v>
      </c>
      <c r="EB22" s="93">
        <f t="shared" ca="1" si="335"/>
        <v>0</v>
      </c>
      <c r="EC22" s="93">
        <f t="shared" ca="1" si="335"/>
        <v>0</v>
      </c>
      <c r="ED22" s="93">
        <f t="shared" ca="1" si="335"/>
        <v>0</v>
      </c>
      <c r="EE22" s="93">
        <f t="shared" ca="1" si="336"/>
        <v>0</v>
      </c>
      <c r="EF22" s="93">
        <f t="shared" ca="1" si="336"/>
        <v>0</v>
      </c>
      <c r="EG22" s="93">
        <f t="shared" ca="1" si="336"/>
        <v>0</v>
      </c>
      <c r="EH22" s="93">
        <f t="shared" ca="1" si="336"/>
        <v>0</v>
      </c>
      <c r="EI22" s="93">
        <f t="shared" ca="1" si="336"/>
        <v>0</v>
      </c>
      <c r="EJ22" s="93">
        <f t="shared" ca="1" si="336"/>
        <v>0</v>
      </c>
      <c r="EK22" s="93">
        <f t="shared" ca="1" si="336"/>
        <v>0</v>
      </c>
      <c r="EL22" s="93">
        <f t="shared" ca="1" si="336"/>
        <v>0</v>
      </c>
      <c r="EM22" s="93">
        <f t="shared" ca="1" si="336"/>
        <v>0</v>
      </c>
      <c r="EO22" s="8"/>
      <c r="EP22" s="93"/>
      <c r="EQ22" s="8">
        <f t="shared" ca="1" si="225"/>
        <v>0</v>
      </c>
      <c r="ER22" s="8">
        <f t="shared" ca="1" si="226"/>
        <v>0</v>
      </c>
      <c r="ES22" s="8">
        <f t="shared" ca="1" si="227"/>
        <v>0</v>
      </c>
      <c r="ET22" s="8">
        <f t="shared" ca="1" si="228"/>
        <v>0</v>
      </c>
      <c r="EU22" s="8">
        <f t="shared" ca="1" si="229"/>
        <v>0</v>
      </c>
      <c r="EV22" s="8">
        <f t="shared" ca="1" si="230"/>
        <v>0</v>
      </c>
      <c r="EW22" s="8">
        <f t="shared" ca="1" si="231"/>
        <v>0</v>
      </c>
      <c r="EX22" s="8">
        <f t="shared" ca="1" si="232"/>
        <v>0</v>
      </c>
      <c r="EY22" s="8">
        <f t="shared" ca="1" si="233"/>
        <v>0</v>
      </c>
      <c r="EZ22" s="8">
        <f t="shared" ca="1" si="234"/>
        <v>0</v>
      </c>
      <c r="FA22" s="8">
        <f t="shared" ca="1" si="235"/>
        <v>0</v>
      </c>
      <c r="FB22" s="8">
        <f t="shared" ca="1" si="236"/>
        <v>0</v>
      </c>
      <c r="FC22" s="8">
        <f t="shared" ca="1" si="237"/>
        <v>0</v>
      </c>
      <c r="FD22" s="8">
        <f t="shared" ca="1" si="238"/>
        <v>0</v>
      </c>
      <c r="FE22" s="8">
        <f t="shared" ca="1" si="239"/>
        <v>0</v>
      </c>
      <c r="FF22" s="8">
        <f t="shared" ca="1" si="240"/>
        <v>0</v>
      </c>
      <c r="FG22" s="8">
        <f t="shared" ca="1" si="241"/>
        <v>0</v>
      </c>
      <c r="FH22" s="8">
        <f t="shared" ca="1" si="242"/>
        <v>0</v>
      </c>
      <c r="FI22" s="8">
        <f t="shared" ca="1" si="243"/>
        <v>0</v>
      </c>
      <c r="FJ22" s="8">
        <f t="shared" ca="1" si="244"/>
        <v>0</v>
      </c>
      <c r="FK22" s="8">
        <f t="shared" ca="1" si="245"/>
        <v>0</v>
      </c>
      <c r="FL22" s="8">
        <f t="shared" ca="1" si="246"/>
        <v>0</v>
      </c>
      <c r="FM22" s="8">
        <f t="shared" ca="1" si="247"/>
        <v>0</v>
      </c>
      <c r="FN22" s="8">
        <f t="shared" ca="1" si="248"/>
        <v>0</v>
      </c>
      <c r="FO22" s="8">
        <f t="shared" ca="1" si="249"/>
        <v>0</v>
      </c>
      <c r="FP22" s="8">
        <f t="shared" ca="1" si="250"/>
        <v>0</v>
      </c>
      <c r="FQ22" s="8">
        <f t="shared" ca="1" si="251"/>
        <v>0</v>
      </c>
      <c r="FR22" s="8">
        <f t="shared" ca="1" si="252"/>
        <v>0</v>
      </c>
      <c r="FS22" s="8">
        <f t="shared" ca="1" si="253"/>
        <v>0</v>
      </c>
      <c r="FT22" s="8">
        <f t="shared" ca="1" si="254"/>
        <v>0</v>
      </c>
      <c r="FU22" s="8">
        <f t="shared" ca="1" si="255"/>
        <v>0</v>
      </c>
      <c r="FV22" s="8">
        <f t="shared" ca="1" si="256"/>
        <v>0</v>
      </c>
      <c r="FW22" s="8">
        <f t="shared" ca="1" si="257"/>
        <v>0</v>
      </c>
      <c r="FX22" s="8">
        <f t="shared" ca="1" si="258"/>
        <v>0</v>
      </c>
      <c r="FY22" s="8">
        <f t="shared" ca="1" si="259"/>
        <v>0</v>
      </c>
      <c r="FZ22" s="8">
        <f t="shared" ca="1" si="260"/>
        <v>0</v>
      </c>
      <c r="GA22" s="8">
        <f t="shared" ca="1" si="261"/>
        <v>0</v>
      </c>
      <c r="GB22" s="8">
        <f t="shared" ca="1" si="262"/>
        <v>0</v>
      </c>
      <c r="GC22" s="8">
        <f t="shared" ca="1" si="263"/>
        <v>0</v>
      </c>
      <c r="GD22" s="8">
        <f t="shared" ca="1" si="264"/>
        <v>0</v>
      </c>
      <c r="GE22" s="8">
        <f t="shared" ca="1" si="265"/>
        <v>0</v>
      </c>
      <c r="GF22" s="8">
        <f t="shared" ca="1" si="266"/>
        <v>0</v>
      </c>
      <c r="GG22" s="8">
        <f t="shared" ca="1" si="267"/>
        <v>0</v>
      </c>
      <c r="GH22" s="8">
        <f t="shared" ca="1" si="268"/>
        <v>0</v>
      </c>
      <c r="GI22" s="8">
        <f t="shared" ca="1" si="269"/>
        <v>0</v>
      </c>
      <c r="GJ22" s="8">
        <f t="shared" ca="1" si="270"/>
        <v>0</v>
      </c>
      <c r="GK22" s="8">
        <f t="shared" ca="1" si="271"/>
        <v>0</v>
      </c>
      <c r="GL22" s="8">
        <f t="shared" ca="1" si="272"/>
        <v>0</v>
      </c>
      <c r="GM22" s="8">
        <f t="shared" ca="1" si="273"/>
        <v>0</v>
      </c>
      <c r="GN22" s="8">
        <f t="shared" ca="1" si="274"/>
        <v>0</v>
      </c>
      <c r="GO22" s="8">
        <f t="shared" ca="1" si="275"/>
        <v>0</v>
      </c>
      <c r="GP22" s="8">
        <f t="shared" ca="1" si="276"/>
        <v>0</v>
      </c>
      <c r="GQ22" s="8">
        <f t="shared" ca="1" si="277"/>
        <v>0</v>
      </c>
      <c r="GR22" s="8">
        <f t="shared" ca="1" si="278"/>
        <v>0</v>
      </c>
      <c r="GS22" s="8">
        <f t="shared" ca="1" si="279"/>
        <v>0</v>
      </c>
      <c r="GT22" s="8">
        <f t="shared" ca="1" si="280"/>
        <v>0</v>
      </c>
      <c r="GU22" s="8">
        <f t="shared" ca="1" si="281"/>
        <v>0</v>
      </c>
      <c r="GV22" s="8">
        <f t="shared" ca="1" si="282"/>
        <v>0</v>
      </c>
      <c r="GW22" s="8">
        <f t="shared" ca="1" si="283"/>
        <v>0</v>
      </c>
      <c r="GX22" s="8">
        <f t="shared" ca="1" si="284"/>
        <v>0</v>
      </c>
      <c r="GY22" s="8">
        <f t="shared" ca="1" si="285"/>
        <v>0</v>
      </c>
      <c r="GZ22" s="8">
        <f t="shared" ca="1" si="286"/>
        <v>0</v>
      </c>
      <c r="HA22" s="8">
        <f t="shared" ca="1" si="287"/>
        <v>0</v>
      </c>
      <c r="HB22" s="8">
        <f t="shared" ca="1" si="288"/>
        <v>0</v>
      </c>
      <c r="HC22" s="8">
        <f t="shared" ca="1" si="289"/>
        <v>0</v>
      </c>
      <c r="HD22" s="8">
        <f t="shared" ca="1" si="290"/>
        <v>0</v>
      </c>
      <c r="HE22" s="8">
        <f t="shared" ca="1" si="291"/>
        <v>0</v>
      </c>
      <c r="HF22" s="8">
        <f t="shared" ca="1" si="292"/>
        <v>0</v>
      </c>
      <c r="HG22" s="8">
        <f t="shared" ca="1" si="293"/>
        <v>0</v>
      </c>
      <c r="HH22" s="8">
        <f t="shared" ca="1" si="294"/>
        <v>0</v>
      </c>
      <c r="HI22" s="8">
        <f t="shared" ca="1" si="295"/>
        <v>0</v>
      </c>
      <c r="HJ22" s="8">
        <f t="shared" ca="1" si="296"/>
        <v>0</v>
      </c>
      <c r="HK22" s="8">
        <f t="shared" ca="1" si="297"/>
        <v>0</v>
      </c>
      <c r="HL22" s="8">
        <f t="shared" ca="1" si="298"/>
        <v>0</v>
      </c>
      <c r="HM22" s="8">
        <f t="shared" ca="1" si="299"/>
        <v>0</v>
      </c>
      <c r="HN22" s="8">
        <f t="shared" ca="1" si="300"/>
        <v>0</v>
      </c>
      <c r="HO22" s="8">
        <f t="shared" ca="1" si="301"/>
        <v>0</v>
      </c>
      <c r="HP22" s="8">
        <f t="shared" ca="1" si="302"/>
        <v>0</v>
      </c>
      <c r="HQ22" s="8">
        <f t="shared" ca="1" si="303"/>
        <v>0</v>
      </c>
      <c r="HR22" s="8">
        <f t="shared" ca="1" si="304"/>
        <v>0</v>
      </c>
      <c r="HS22" s="8">
        <f t="shared" ca="1" si="305"/>
        <v>0</v>
      </c>
      <c r="HT22" s="8">
        <f t="shared" ca="1" si="306"/>
        <v>0</v>
      </c>
      <c r="HU22" s="8">
        <f t="shared" ca="1" si="307"/>
        <v>0</v>
      </c>
      <c r="HV22" s="8">
        <f t="shared" ca="1" si="308"/>
        <v>0</v>
      </c>
      <c r="HW22" s="8">
        <f t="shared" ca="1" si="309"/>
        <v>0</v>
      </c>
      <c r="HX22" s="8">
        <f t="shared" ca="1" si="310"/>
        <v>0</v>
      </c>
      <c r="HY22" s="8">
        <f t="shared" ca="1" si="311"/>
        <v>0</v>
      </c>
      <c r="HZ22" s="8">
        <f t="shared" ca="1" si="312"/>
        <v>0</v>
      </c>
      <c r="IA22" s="8">
        <f t="shared" ca="1" si="313"/>
        <v>0</v>
      </c>
      <c r="IB22" s="8">
        <f t="shared" ca="1" si="314"/>
        <v>0</v>
      </c>
      <c r="IC22" s="8">
        <f t="shared" ca="1" si="315"/>
        <v>0</v>
      </c>
      <c r="ID22" s="8">
        <f t="shared" ca="1" si="316"/>
        <v>0</v>
      </c>
      <c r="IE22" s="8">
        <f t="shared" ca="1" si="317"/>
        <v>0</v>
      </c>
      <c r="IF22" s="8">
        <f t="shared" ca="1" si="318"/>
        <v>0</v>
      </c>
      <c r="IG22" s="8">
        <f t="shared" ca="1" si="319"/>
        <v>0</v>
      </c>
      <c r="IH22" s="8">
        <f t="shared" ca="1" si="320"/>
        <v>0</v>
      </c>
      <c r="II22" s="8">
        <f t="shared" ca="1" si="321"/>
        <v>0</v>
      </c>
      <c r="IJ22" s="8">
        <f t="shared" ca="1" si="322"/>
        <v>0</v>
      </c>
      <c r="IK22" s="8">
        <f t="shared" ca="1" si="323"/>
        <v>0</v>
      </c>
      <c r="IL22" s="8">
        <f t="shared" ca="1" si="324"/>
        <v>0</v>
      </c>
      <c r="IM22" s="8">
        <f t="shared" ca="1" si="325"/>
        <v>0</v>
      </c>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row>
    <row r="23" spans="1:351" ht="18.399999999999999">
      <c r="A23" s="29"/>
      <c r="B23" s="16"/>
      <c r="C23" s="249"/>
      <c r="D23" s="249"/>
      <c r="E23" s="156"/>
      <c r="F23" s="199"/>
      <c r="G23" s="157"/>
      <c r="H23" s="117" t="str">
        <f>IFERROR(VLOOKUP(E23, 'General Project Info'!$C$32:$I$42, 7, FALSE), "")</f>
        <v/>
      </c>
      <c r="I23" s="118">
        <f>IFERROR(Y23*VLOOKUP(E23, 'General Project Info'!$R$32:$T$42, 3, FALSE), 0)</f>
        <v>0</v>
      </c>
      <c r="J23" s="119">
        <f t="shared" si="326"/>
        <v>0</v>
      </c>
      <c r="K23" s="119">
        <f t="shared" si="214"/>
        <v>0</v>
      </c>
      <c r="L23" s="162"/>
      <c r="M23" s="162"/>
      <c r="N23" s="163"/>
      <c r="O23" s="163"/>
      <c r="P23" s="163"/>
      <c r="Q23" s="153">
        <f t="shared" si="215"/>
        <v>0</v>
      </c>
      <c r="R23" s="16"/>
      <c r="S23" s="29"/>
      <c r="U23" s="26">
        <f>IFERROR(VLOOKUP($E23, 'Unit Conversions Array'!$B$4:$AA$24, 26, FALSE),0)</f>
        <v>0</v>
      </c>
      <c r="V23">
        <f>VLOOKUP(E23, 'General Project Info'!$R$32:$W$42, 6, FALSE)</f>
        <v>1</v>
      </c>
      <c r="W23">
        <f t="shared" si="216"/>
        <v>0</v>
      </c>
      <c r="X23">
        <f>IFERROR(G23*INDEX('Unit Conversions Array'!$E$4:$Y$24, MATCH('Scenarios &amp; Measures'!E23, 'Unit Conversions Array'!$B$4:$B$24, 0), MATCH('Scenarios &amp; Measures'!H23, 'Unit Conversions Array'!$E$3:$Y$3, 0)), 0)</f>
        <v>0</v>
      </c>
      <c r="Y23" s="8">
        <f t="shared" si="331"/>
        <v>0</v>
      </c>
      <c r="Z23" s="111" t="str">
        <f t="shared" si="217"/>
        <v/>
      </c>
      <c r="AA23" s="111">
        <f>IFERROR(IF(AND(U23=1,E23="Electricity"),Y23*INDEX('Scenarios &amp; Measures'!$AQ$30:$EM$30,1,MATCH(F23+1,'Scenarios &amp; Measures'!$AQ$29:$EM$29,0)), IF(U23=1,$Y23*VLOOKUP($E23, 'General Project Info'!$R$32:$W$42, 5, FALSE),0)),0)</f>
        <v>0</v>
      </c>
      <c r="AB23" s="93">
        <f>IF(E23="Electricity",Y23*SUM(INDEX('Scenarios &amp; Measures'!$AQ$30:$EM$30,1,MATCH(F23+1,'Scenarios &amp; Measures'!$AQ$29:$EM$29,0)):INDEX('Scenarios &amp; Measures'!$AQ$30:$EM$30,1,MATCH(F23+'General Project Info'!$F$20,'Scenarios &amp; Measures'!$AQ$29:$EM$29,0))),SUMIF(E23,"Solar_PV_or_Wind",J23)*$Y$10)</f>
        <v>0</v>
      </c>
      <c r="AC23" s="111">
        <f>IFERROR(IF($U23=0, $Y23*VLOOKUP($E23, 'General Project Info'!$R$32:$W$42, 5, FALSE), 0), 0)</f>
        <v>0</v>
      </c>
      <c r="AD23" s="11">
        <f t="shared" si="332"/>
        <v>0</v>
      </c>
      <c r="AE23" s="11">
        <f t="shared" si="327"/>
        <v>20</v>
      </c>
      <c r="AF23" s="11">
        <f t="shared" si="218"/>
        <v>-20</v>
      </c>
      <c r="AG23" s="11">
        <f t="shared" si="219"/>
        <v>0</v>
      </c>
      <c r="AH23">
        <f t="shared" si="220"/>
        <v>0</v>
      </c>
      <c r="AI23" s="116">
        <f t="shared" ca="1" si="328"/>
        <v>0</v>
      </c>
      <c r="AJ23" s="116">
        <f t="shared" ca="1" si="329"/>
        <v>0</v>
      </c>
      <c r="AK23" s="8">
        <f t="shared" ca="1" si="330"/>
        <v>0</v>
      </c>
      <c r="AL23" s="11">
        <f>IF($W$10="RECs", -AA23/VLOOKUP("RECs", 'General Project Info'!$R$32:$W$42, 5, FALSE)*$W$11*IF($Y$11=$AB$12, $Y$10, (1/($AB$12-$Y$11))*(1-($Y$11/$AB$12)^$Y$10)*$AB$12), 0)</f>
        <v>0</v>
      </c>
      <c r="AM23" s="11">
        <f t="shared" si="209"/>
        <v>0</v>
      </c>
      <c r="AN23" s="11">
        <f t="shared" si="221"/>
        <v>0</v>
      </c>
      <c r="AO23" s="11">
        <f t="shared" ca="1" si="222"/>
        <v>0</v>
      </c>
      <c r="AQ23" s="93">
        <f t="shared" ca="1" si="223"/>
        <v>0</v>
      </c>
      <c r="AR23" s="93">
        <f t="shared" ca="1" si="224"/>
        <v>0</v>
      </c>
      <c r="AS23" s="93">
        <f t="shared" ca="1" si="224"/>
        <v>0</v>
      </c>
      <c r="AT23" s="93">
        <f t="shared" ca="1" si="224"/>
        <v>0</v>
      </c>
      <c r="AU23" s="93">
        <f t="shared" ca="1" si="224"/>
        <v>0</v>
      </c>
      <c r="AV23" s="93">
        <f t="shared" ca="1" si="224"/>
        <v>0</v>
      </c>
      <c r="AW23" s="93">
        <f t="shared" ca="1" si="224"/>
        <v>0</v>
      </c>
      <c r="AX23" s="93">
        <f t="shared" ca="1" si="224"/>
        <v>0</v>
      </c>
      <c r="AY23" s="93">
        <f t="shared" ca="1" si="224"/>
        <v>0</v>
      </c>
      <c r="AZ23" s="93">
        <f t="shared" ca="1" si="224"/>
        <v>0</v>
      </c>
      <c r="BA23" s="93">
        <f t="shared" ca="1" si="224"/>
        <v>0</v>
      </c>
      <c r="BB23" s="93">
        <f t="shared" ca="1" si="224"/>
        <v>0</v>
      </c>
      <c r="BC23" s="93">
        <f t="shared" ca="1" si="224"/>
        <v>0</v>
      </c>
      <c r="BD23" s="93">
        <f t="shared" ca="1" si="224"/>
        <v>0</v>
      </c>
      <c r="BE23" s="93">
        <f t="shared" ca="1" si="224"/>
        <v>0</v>
      </c>
      <c r="BF23" s="93">
        <f t="shared" ca="1" si="224"/>
        <v>0</v>
      </c>
      <c r="BG23" s="93">
        <f t="shared" ca="1" si="224"/>
        <v>0</v>
      </c>
      <c r="BH23" s="93">
        <f t="shared" ca="1" si="337"/>
        <v>0</v>
      </c>
      <c r="BI23" s="93">
        <f t="shared" ca="1" si="337"/>
        <v>0</v>
      </c>
      <c r="BJ23" s="93">
        <f t="shared" ca="1" si="337"/>
        <v>0</v>
      </c>
      <c r="BK23" s="93">
        <f t="shared" ca="1" si="337"/>
        <v>0</v>
      </c>
      <c r="BL23" s="93">
        <f t="shared" ca="1" si="337"/>
        <v>0</v>
      </c>
      <c r="BM23" s="93">
        <f t="shared" ca="1" si="337"/>
        <v>0</v>
      </c>
      <c r="BN23" s="93">
        <f t="shared" ca="1" si="337"/>
        <v>0</v>
      </c>
      <c r="BO23" s="93">
        <f t="shared" ca="1" si="337"/>
        <v>0</v>
      </c>
      <c r="BP23" s="93">
        <f t="shared" ca="1" si="337"/>
        <v>0</v>
      </c>
      <c r="BQ23" s="93">
        <f t="shared" ca="1" si="337"/>
        <v>0</v>
      </c>
      <c r="BR23" s="93">
        <f t="shared" ca="1" si="337"/>
        <v>0</v>
      </c>
      <c r="BS23" s="93">
        <f t="shared" ca="1" si="337"/>
        <v>0</v>
      </c>
      <c r="BT23" s="93">
        <f t="shared" ca="1" si="337"/>
        <v>0</v>
      </c>
      <c r="BU23" s="93">
        <f t="shared" ca="1" si="337"/>
        <v>0</v>
      </c>
      <c r="BV23" s="93">
        <f t="shared" ca="1" si="337"/>
        <v>0</v>
      </c>
      <c r="BW23" s="93">
        <f t="shared" ca="1" si="337"/>
        <v>0</v>
      </c>
      <c r="BX23" s="93">
        <f t="shared" ca="1" si="338"/>
        <v>0</v>
      </c>
      <c r="BY23" s="93">
        <f t="shared" ca="1" si="338"/>
        <v>0</v>
      </c>
      <c r="BZ23" s="93">
        <f t="shared" ca="1" si="338"/>
        <v>0</v>
      </c>
      <c r="CA23" s="93">
        <f t="shared" ca="1" si="338"/>
        <v>0</v>
      </c>
      <c r="CB23" s="93">
        <f t="shared" ca="1" si="338"/>
        <v>0</v>
      </c>
      <c r="CC23" s="93">
        <f t="shared" ca="1" si="338"/>
        <v>0</v>
      </c>
      <c r="CD23" s="93">
        <f t="shared" ca="1" si="338"/>
        <v>0</v>
      </c>
      <c r="CE23" s="93">
        <f t="shared" ca="1" si="338"/>
        <v>0</v>
      </c>
      <c r="CF23" s="93">
        <f t="shared" ca="1" si="338"/>
        <v>0</v>
      </c>
      <c r="CG23" s="93">
        <f t="shared" ca="1" si="338"/>
        <v>0</v>
      </c>
      <c r="CH23" s="93">
        <f t="shared" ca="1" si="338"/>
        <v>0</v>
      </c>
      <c r="CI23" s="93">
        <f t="shared" ca="1" si="338"/>
        <v>0</v>
      </c>
      <c r="CJ23" s="93">
        <f t="shared" ca="1" si="338"/>
        <v>0</v>
      </c>
      <c r="CK23" s="93">
        <f t="shared" ca="1" si="338"/>
        <v>0</v>
      </c>
      <c r="CL23" s="93">
        <f t="shared" ca="1" si="338"/>
        <v>0</v>
      </c>
      <c r="CM23" s="93">
        <f t="shared" ca="1" si="338"/>
        <v>0</v>
      </c>
      <c r="CN23" s="93">
        <f t="shared" ca="1" si="339"/>
        <v>0</v>
      </c>
      <c r="CO23" s="93">
        <f t="shared" ca="1" si="339"/>
        <v>0</v>
      </c>
      <c r="CP23" s="93">
        <f t="shared" ca="1" si="339"/>
        <v>0</v>
      </c>
      <c r="CQ23" s="93">
        <f t="shared" ca="1" si="339"/>
        <v>0</v>
      </c>
      <c r="CR23" s="93">
        <f t="shared" ca="1" si="339"/>
        <v>0</v>
      </c>
      <c r="CS23" s="93">
        <f t="shared" ca="1" si="339"/>
        <v>0</v>
      </c>
      <c r="CT23" s="93">
        <f t="shared" ca="1" si="339"/>
        <v>0</v>
      </c>
      <c r="CU23" s="93">
        <f t="shared" ca="1" si="339"/>
        <v>0</v>
      </c>
      <c r="CV23" s="93">
        <f t="shared" ca="1" si="339"/>
        <v>0</v>
      </c>
      <c r="CW23" s="93">
        <f t="shared" ca="1" si="339"/>
        <v>0</v>
      </c>
      <c r="CX23" s="93">
        <f t="shared" ca="1" si="339"/>
        <v>0</v>
      </c>
      <c r="CY23" s="93">
        <f t="shared" ca="1" si="339"/>
        <v>0</v>
      </c>
      <c r="CZ23" s="93">
        <f t="shared" ca="1" si="339"/>
        <v>0</v>
      </c>
      <c r="DA23" s="93">
        <f t="shared" ca="1" si="339"/>
        <v>0</v>
      </c>
      <c r="DB23" s="93">
        <f t="shared" ca="1" si="339"/>
        <v>0</v>
      </c>
      <c r="DC23" s="93">
        <f t="shared" ca="1" si="339"/>
        <v>0</v>
      </c>
      <c r="DD23" s="93">
        <f t="shared" ca="1" si="334"/>
        <v>0</v>
      </c>
      <c r="DE23" s="93">
        <f t="shared" ca="1" si="334"/>
        <v>0</v>
      </c>
      <c r="DF23" s="93">
        <f t="shared" ca="1" si="334"/>
        <v>0</v>
      </c>
      <c r="DG23" s="93">
        <f t="shared" ca="1" si="334"/>
        <v>0</v>
      </c>
      <c r="DH23" s="93">
        <f t="shared" ca="1" si="334"/>
        <v>0</v>
      </c>
      <c r="DI23" s="93">
        <f t="shared" ca="1" si="334"/>
        <v>0</v>
      </c>
      <c r="DJ23" s="93">
        <f t="shared" ca="1" si="334"/>
        <v>0</v>
      </c>
      <c r="DK23" s="93">
        <f t="shared" ca="1" si="334"/>
        <v>0</v>
      </c>
      <c r="DL23" s="93">
        <f t="shared" ca="1" si="334"/>
        <v>0</v>
      </c>
      <c r="DM23" s="93">
        <f t="shared" ca="1" si="334"/>
        <v>0</v>
      </c>
      <c r="DN23" s="93">
        <f t="shared" ca="1" si="334"/>
        <v>0</v>
      </c>
      <c r="DO23" s="93">
        <f t="shared" ca="1" si="334"/>
        <v>0</v>
      </c>
      <c r="DP23" s="93">
        <f t="shared" ca="1" si="334"/>
        <v>0</v>
      </c>
      <c r="DQ23" s="93">
        <f t="shared" ca="1" si="334"/>
        <v>0</v>
      </c>
      <c r="DR23" s="93">
        <f t="shared" ca="1" si="334"/>
        <v>0</v>
      </c>
      <c r="DS23" s="93">
        <f t="shared" ca="1" si="335"/>
        <v>0</v>
      </c>
      <c r="DT23" s="93">
        <f t="shared" ca="1" si="335"/>
        <v>0</v>
      </c>
      <c r="DU23" s="93">
        <f t="shared" ca="1" si="335"/>
        <v>0</v>
      </c>
      <c r="DV23" s="93">
        <f t="shared" ca="1" si="335"/>
        <v>0</v>
      </c>
      <c r="DW23" s="93">
        <f t="shared" ca="1" si="335"/>
        <v>0</v>
      </c>
      <c r="DX23" s="93">
        <f t="shared" ca="1" si="335"/>
        <v>0</v>
      </c>
      <c r="DY23" s="93">
        <f t="shared" ca="1" si="335"/>
        <v>0</v>
      </c>
      <c r="DZ23" s="93">
        <f t="shared" ca="1" si="335"/>
        <v>0</v>
      </c>
      <c r="EA23" s="93">
        <f t="shared" ca="1" si="335"/>
        <v>0</v>
      </c>
      <c r="EB23" s="93">
        <f t="shared" ca="1" si="335"/>
        <v>0</v>
      </c>
      <c r="EC23" s="93">
        <f t="shared" ca="1" si="335"/>
        <v>0</v>
      </c>
      <c r="ED23" s="93">
        <f t="shared" ca="1" si="335"/>
        <v>0</v>
      </c>
      <c r="EE23" s="93">
        <f t="shared" ca="1" si="336"/>
        <v>0</v>
      </c>
      <c r="EF23" s="93">
        <f t="shared" ca="1" si="336"/>
        <v>0</v>
      </c>
      <c r="EG23" s="93">
        <f t="shared" ca="1" si="336"/>
        <v>0</v>
      </c>
      <c r="EH23" s="93">
        <f t="shared" ca="1" si="336"/>
        <v>0</v>
      </c>
      <c r="EI23" s="93">
        <f t="shared" ca="1" si="336"/>
        <v>0</v>
      </c>
      <c r="EJ23" s="93">
        <f t="shared" ca="1" si="336"/>
        <v>0</v>
      </c>
      <c r="EK23" s="93">
        <f t="shared" ca="1" si="336"/>
        <v>0</v>
      </c>
      <c r="EL23" s="93">
        <f t="shared" ca="1" si="336"/>
        <v>0</v>
      </c>
      <c r="EM23" s="93">
        <f t="shared" ca="1" si="336"/>
        <v>0</v>
      </c>
      <c r="EO23" s="8"/>
      <c r="EP23" s="93"/>
      <c r="EQ23" s="8">
        <f t="shared" ca="1" si="225"/>
        <v>0</v>
      </c>
      <c r="ER23" s="8">
        <f t="shared" ca="1" si="226"/>
        <v>0</v>
      </c>
      <c r="ES23" s="8">
        <f t="shared" ca="1" si="227"/>
        <v>0</v>
      </c>
      <c r="ET23" s="8">
        <f t="shared" ca="1" si="228"/>
        <v>0</v>
      </c>
      <c r="EU23" s="8">
        <f t="shared" ca="1" si="229"/>
        <v>0</v>
      </c>
      <c r="EV23" s="8">
        <f t="shared" ca="1" si="230"/>
        <v>0</v>
      </c>
      <c r="EW23" s="8">
        <f t="shared" ca="1" si="231"/>
        <v>0</v>
      </c>
      <c r="EX23" s="8">
        <f t="shared" ca="1" si="232"/>
        <v>0</v>
      </c>
      <c r="EY23" s="8">
        <f t="shared" ca="1" si="233"/>
        <v>0</v>
      </c>
      <c r="EZ23" s="8">
        <f t="shared" ca="1" si="234"/>
        <v>0</v>
      </c>
      <c r="FA23" s="8">
        <f t="shared" ca="1" si="235"/>
        <v>0</v>
      </c>
      <c r="FB23" s="8">
        <f t="shared" ca="1" si="236"/>
        <v>0</v>
      </c>
      <c r="FC23" s="8">
        <f t="shared" ca="1" si="237"/>
        <v>0</v>
      </c>
      <c r="FD23" s="8">
        <f t="shared" ca="1" si="238"/>
        <v>0</v>
      </c>
      <c r="FE23" s="8">
        <f t="shared" ca="1" si="239"/>
        <v>0</v>
      </c>
      <c r="FF23" s="8">
        <f t="shared" ca="1" si="240"/>
        <v>0</v>
      </c>
      <c r="FG23" s="8">
        <f t="shared" ca="1" si="241"/>
        <v>0</v>
      </c>
      <c r="FH23" s="8">
        <f t="shared" ca="1" si="242"/>
        <v>0</v>
      </c>
      <c r="FI23" s="8">
        <f t="shared" ca="1" si="243"/>
        <v>0</v>
      </c>
      <c r="FJ23" s="8">
        <f t="shared" ca="1" si="244"/>
        <v>0</v>
      </c>
      <c r="FK23" s="8">
        <f t="shared" ca="1" si="245"/>
        <v>0</v>
      </c>
      <c r="FL23" s="8">
        <f t="shared" ca="1" si="246"/>
        <v>0</v>
      </c>
      <c r="FM23" s="8">
        <f t="shared" ca="1" si="247"/>
        <v>0</v>
      </c>
      <c r="FN23" s="8">
        <f t="shared" ca="1" si="248"/>
        <v>0</v>
      </c>
      <c r="FO23" s="8">
        <f t="shared" ca="1" si="249"/>
        <v>0</v>
      </c>
      <c r="FP23" s="8">
        <f t="shared" ca="1" si="250"/>
        <v>0</v>
      </c>
      <c r="FQ23" s="8">
        <f t="shared" ca="1" si="251"/>
        <v>0</v>
      </c>
      <c r="FR23" s="8">
        <f t="shared" ca="1" si="252"/>
        <v>0</v>
      </c>
      <c r="FS23" s="8">
        <f t="shared" ca="1" si="253"/>
        <v>0</v>
      </c>
      <c r="FT23" s="8">
        <f t="shared" ca="1" si="254"/>
        <v>0</v>
      </c>
      <c r="FU23" s="8">
        <f t="shared" ca="1" si="255"/>
        <v>0</v>
      </c>
      <c r="FV23" s="8">
        <f t="shared" ca="1" si="256"/>
        <v>0</v>
      </c>
      <c r="FW23" s="8">
        <f t="shared" ca="1" si="257"/>
        <v>0</v>
      </c>
      <c r="FX23" s="8">
        <f t="shared" ca="1" si="258"/>
        <v>0</v>
      </c>
      <c r="FY23" s="8">
        <f t="shared" ca="1" si="259"/>
        <v>0</v>
      </c>
      <c r="FZ23" s="8">
        <f t="shared" ca="1" si="260"/>
        <v>0</v>
      </c>
      <c r="GA23" s="8">
        <f t="shared" ca="1" si="261"/>
        <v>0</v>
      </c>
      <c r="GB23" s="8">
        <f t="shared" ca="1" si="262"/>
        <v>0</v>
      </c>
      <c r="GC23" s="8">
        <f t="shared" ca="1" si="263"/>
        <v>0</v>
      </c>
      <c r="GD23" s="8">
        <f t="shared" ca="1" si="264"/>
        <v>0</v>
      </c>
      <c r="GE23" s="8">
        <f t="shared" ca="1" si="265"/>
        <v>0</v>
      </c>
      <c r="GF23" s="8">
        <f t="shared" ca="1" si="266"/>
        <v>0</v>
      </c>
      <c r="GG23" s="8">
        <f t="shared" ca="1" si="267"/>
        <v>0</v>
      </c>
      <c r="GH23" s="8">
        <f t="shared" ca="1" si="268"/>
        <v>0</v>
      </c>
      <c r="GI23" s="8">
        <f t="shared" ca="1" si="269"/>
        <v>0</v>
      </c>
      <c r="GJ23" s="8">
        <f t="shared" ca="1" si="270"/>
        <v>0</v>
      </c>
      <c r="GK23" s="8">
        <f t="shared" ca="1" si="271"/>
        <v>0</v>
      </c>
      <c r="GL23" s="8">
        <f t="shared" ca="1" si="272"/>
        <v>0</v>
      </c>
      <c r="GM23" s="8">
        <f t="shared" ca="1" si="273"/>
        <v>0</v>
      </c>
      <c r="GN23" s="8">
        <f t="shared" ca="1" si="274"/>
        <v>0</v>
      </c>
      <c r="GO23" s="8">
        <f t="shared" ca="1" si="275"/>
        <v>0</v>
      </c>
      <c r="GP23" s="8">
        <f t="shared" ca="1" si="276"/>
        <v>0</v>
      </c>
      <c r="GQ23" s="8">
        <f t="shared" ca="1" si="277"/>
        <v>0</v>
      </c>
      <c r="GR23" s="8">
        <f t="shared" ca="1" si="278"/>
        <v>0</v>
      </c>
      <c r="GS23" s="8">
        <f t="shared" ca="1" si="279"/>
        <v>0</v>
      </c>
      <c r="GT23" s="8">
        <f t="shared" ca="1" si="280"/>
        <v>0</v>
      </c>
      <c r="GU23" s="8">
        <f t="shared" ca="1" si="281"/>
        <v>0</v>
      </c>
      <c r="GV23" s="8">
        <f t="shared" ca="1" si="282"/>
        <v>0</v>
      </c>
      <c r="GW23" s="8">
        <f t="shared" ca="1" si="283"/>
        <v>0</v>
      </c>
      <c r="GX23" s="8">
        <f t="shared" ca="1" si="284"/>
        <v>0</v>
      </c>
      <c r="GY23" s="8">
        <f t="shared" ca="1" si="285"/>
        <v>0</v>
      </c>
      <c r="GZ23" s="8">
        <f t="shared" ca="1" si="286"/>
        <v>0</v>
      </c>
      <c r="HA23" s="8">
        <f t="shared" ca="1" si="287"/>
        <v>0</v>
      </c>
      <c r="HB23" s="8">
        <f t="shared" ca="1" si="288"/>
        <v>0</v>
      </c>
      <c r="HC23" s="8">
        <f t="shared" ca="1" si="289"/>
        <v>0</v>
      </c>
      <c r="HD23" s="8">
        <f t="shared" ca="1" si="290"/>
        <v>0</v>
      </c>
      <c r="HE23" s="8">
        <f t="shared" ca="1" si="291"/>
        <v>0</v>
      </c>
      <c r="HF23" s="8">
        <f t="shared" ca="1" si="292"/>
        <v>0</v>
      </c>
      <c r="HG23" s="8">
        <f t="shared" ca="1" si="293"/>
        <v>0</v>
      </c>
      <c r="HH23" s="8">
        <f t="shared" ca="1" si="294"/>
        <v>0</v>
      </c>
      <c r="HI23" s="8">
        <f t="shared" ca="1" si="295"/>
        <v>0</v>
      </c>
      <c r="HJ23" s="8">
        <f t="shared" ca="1" si="296"/>
        <v>0</v>
      </c>
      <c r="HK23" s="8">
        <f t="shared" ca="1" si="297"/>
        <v>0</v>
      </c>
      <c r="HL23" s="8">
        <f t="shared" ca="1" si="298"/>
        <v>0</v>
      </c>
      <c r="HM23" s="8">
        <f t="shared" ca="1" si="299"/>
        <v>0</v>
      </c>
      <c r="HN23" s="8">
        <f t="shared" ca="1" si="300"/>
        <v>0</v>
      </c>
      <c r="HO23" s="8">
        <f t="shared" ca="1" si="301"/>
        <v>0</v>
      </c>
      <c r="HP23" s="8">
        <f t="shared" ca="1" si="302"/>
        <v>0</v>
      </c>
      <c r="HQ23" s="8">
        <f t="shared" ca="1" si="303"/>
        <v>0</v>
      </c>
      <c r="HR23" s="8">
        <f t="shared" ca="1" si="304"/>
        <v>0</v>
      </c>
      <c r="HS23" s="8">
        <f t="shared" ca="1" si="305"/>
        <v>0</v>
      </c>
      <c r="HT23" s="8">
        <f t="shared" ca="1" si="306"/>
        <v>0</v>
      </c>
      <c r="HU23" s="8">
        <f t="shared" ca="1" si="307"/>
        <v>0</v>
      </c>
      <c r="HV23" s="8">
        <f t="shared" ca="1" si="308"/>
        <v>0</v>
      </c>
      <c r="HW23" s="8">
        <f t="shared" ca="1" si="309"/>
        <v>0</v>
      </c>
      <c r="HX23" s="8">
        <f t="shared" ca="1" si="310"/>
        <v>0</v>
      </c>
      <c r="HY23" s="8">
        <f t="shared" ca="1" si="311"/>
        <v>0</v>
      </c>
      <c r="HZ23" s="8">
        <f t="shared" ca="1" si="312"/>
        <v>0</v>
      </c>
      <c r="IA23" s="8">
        <f t="shared" ca="1" si="313"/>
        <v>0</v>
      </c>
      <c r="IB23" s="8">
        <f t="shared" ca="1" si="314"/>
        <v>0</v>
      </c>
      <c r="IC23" s="8">
        <f t="shared" ca="1" si="315"/>
        <v>0</v>
      </c>
      <c r="ID23" s="8">
        <f t="shared" ca="1" si="316"/>
        <v>0</v>
      </c>
      <c r="IE23" s="8">
        <f t="shared" ca="1" si="317"/>
        <v>0</v>
      </c>
      <c r="IF23" s="8">
        <f t="shared" ca="1" si="318"/>
        <v>0</v>
      </c>
      <c r="IG23" s="8">
        <f t="shared" ca="1" si="319"/>
        <v>0</v>
      </c>
      <c r="IH23" s="8">
        <f t="shared" ca="1" si="320"/>
        <v>0</v>
      </c>
      <c r="II23" s="8">
        <f t="shared" ca="1" si="321"/>
        <v>0</v>
      </c>
      <c r="IJ23" s="8">
        <f t="shared" ca="1" si="322"/>
        <v>0</v>
      </c>
      <c r="IK23" s="8">
        <f t="shared" ca="1" si="323"/>
        <v>0</v>
      </c>
      <c r="IL23" s="8">
        <f t="shared" ca="1" si="324"/>
        <v>0</v>
      </c>
      <c r="IM23" s="8">
        <f t="shared" ca="1" si="325"/>
        <v>0</v>
      </c>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row>
    <row r="24" spans="1:351" ht="18.399999999999999">
      <c r="A24" s="29"/>
      <c r="B24" s="16"/>
      <c r="C24" s="249"/>
      <c r="D24" s="249"/>
      <c r="E24" s="156"/>
      <c r="F24" s="199"/>
      <c r="G24" s="157"/>
      <c r="H24" s="117" t="str">
        <f>IFERROR(VLOOKUP(E24, 'General Project Info'!$C$32:$I$42, 7, FALSE), "")</f>
        <v/>
      </c>
      <c r="I24" s="118">
        <f>IFERROR(Y24*VLOOKUP(E24, 'General Project Info'!$R$32:$T$42, 3, FALSE), 0)</f>
        <v>0</v>
      </c>
      <c r="J24" s="119">
        <f t="shared" si="326"/>
        <v>0</v>
      </c>
      <c r="K24" s="119">
        <f t="shared" si="214"/>
        <v>0</v>
      </c>
      <c r="L24" s="162"/>
      <c r="M24" s="162"/>
      <c r="N24" s="163"/>
      <c r="O24" s="163"/>
      <c r="P24" s="163"/>
      <c r="Q24" s="153">
        <f t="shared" si="215"/>
        <v>0</v>
      </c>
      <c r="R24" s="16"/>
      <c r="S24" s="29"/>
      <c r="U24" s="26">
        <f>IFERROR(VLOOKUP($E24, 'Unit Conversions Array'!$B$4:$AA$24, 26, FALSE),0)</f>
        <v>0</v>
      </c>
      <c r="V24">
        <f>VLOOKUP(E24, 'General Project Info'!$R$32:$W$42, 6, FALSE)</f>
        <v>1</v>
      </c>
      <c r="W24">
        <f t="shared" si="216"/>
        <v>0</v>
      </c>
      <c r="X24">
        <f>IFERROR(G24*INDEX('Unit Conversions Array'!$E$4:$Y$24, MATCH('Scenarios &amp; Measures'!E24, 'Unit Conversions Array'!$B$4:$B$24, 0), MATCH('Scenarios &amp; Measures'!H24, 'Unit Conversions Array'!$E$3:$Y$3, 0)), 0)</f>
        <v>0</v>
      </c>
      <c r="Y24" s="8">
        <f t="shared" si="331"/>
        <v>0</v>
      </c>
      <c r="Z24" s="111" t="str">
        <f t="shared" si="217"/>
        <v/>
      </c>
      <c r="AA24" s="111">
        <f>IFERROR(IF(AND(U24=1,E24="Electricity"),Y24*INDEX('Scenarios &amp; Measures'!$AQ$30:$EM$30,1,MATCH(F24+1,'Scenarios &amp; Measures'!$AQ$29:$EM$29,0)), IF(U24=1,$Y24*VLOOKUP($E24, 'General Project Info'!$R$32:$W$42, 5, FALSE),0)),0)</f>
        <v>0</v>
      </c>
      <c r="AB24" s="93">
        <f>IF(E24="Electricity",Y24*SUM(INDEX('Scenarios &amp; Measures'!$AQ$30:$EM$30,1,MATCH(F24+1,'Scenarios &amp; Measures'!$AQ$29:$EM$29,0)):INDEX('Scenarios &amp; Measures'!$AQ$30:$EM$30,1,MATCH(F24+'General Project Info'!$F$20,'Scenarios &amp; Measures'!$AQ$29:$EM$29,0))),SUMIF(E24,"Solar_PV_or_Wind",J24)*$Y$10)</f>
        <v>0</v>
      </c>
      <c r="AC24" s="111">
        <f>IFERROR(IF($U24=0, $Y24*VLOOKUP($E24, 'General Project Info'!$R$32:$W$42, 5, FALSE), 0), 0)</f>
        <v>0</v>
      </c>
      <c r="AD24" s="11">
        <f t="shared" si="332"/>
        <v>0</v>
      </c>
      <c r="AE24" s="11">
        <f t="shared" si="327"/>
        <v>20</v>
      </c>
      <c r="AF24" s="11">
        <f t="shared" si="218"/>
        <v>-20</v>
      </c>
      <c r="AG24" s="11">
        <f t="shared" si="219"/>
        <v>0</v>
      </c>
      <c r="AH24">
        <f t="shared" si="220"/>
        <v>0</v>
      </c>
      <c r="AI24" s="116">
        <f t="shared" ca="1" si="328"/>
        <v>0</v>
      </c>
      <c r="AJ24" s="116">
        <f t="shared" ca="1" si="329"/>
        <v>0</v>
      </c>
      <c r="AK24" s="8">
        <f t="shared" ca="1" si="330"/>
        <v>0</v>
      </c>
      <c r="AL24" s="11">
        <f>IF($W$10="RECs", -AA24/VLOOKUP("RECs", 'General Project Info'!$R$32:$W$42, 5, FALSE)*$W$11*IF($Y$11=$AB$12, $Y$10, (1/($AB$12-$Y$11))*(1-($Y$11/$AB$12)^$Y$10)*$AB$12), 0)</f>
        <v>0</v>
      </c>
      <c r="AM24" s="11">
        <f t="shared" si="209"/>
        <v>0</v>
      </c>
      <c r="AN24" s="11">
        <f t="shared" si="221"/>
        <v>0</v>
      </c>
      <c r="AO24" s="11">
        <f t="shared" ca="1" si="222"/>
        <v>0</v>
      </c>
      <c r="AQ24" s="93">
        <f t="shared" ca="1" si="223"/>
        <v>0</v>
      </c>
      <c r="AR24" s="93">
        <f t="shared" ca="1" si="224"/>
        <v>0</v>
      </c>
      <c r="AS24" s="93">
        <f t="shared" ca="1" si="224"/>
        <v>0</v>
      </c>
      <c r="AT24" s="93">
        <f t="shared" ca="1" si="224"/>
        <v>0</v>
      </c>
      <c r="AU24" s="93">
        <f t="shared" ca="1" si="224"/>
        <v>0</v>
      </c>
      <c r="AV24" s="93">
        <f t="shared" ca="1" si="224"/>
        <v>0</v>
      </c>
      <c r="AW24" s="93">
        <f t="shared" ca="1" si="224"/>
        <v>0</v>
      </c>
      <c r="AX24" s="93">
        <f t="shared" ca="1" si="224"/>
        <v>0</v>
      </c>
      <c r="AY24" s="93">
        <f t="shared" ca="1" si="224"/>
        <v>0</v>
      </c>
      <c r="AZ24" s="93">
        <f t="shared" ca="1" si="224"/>
        <v>0</v>
      </c>
      <c r="BA24" s="93">
        <f t="shared" ca="1" si="224"/>
        <v>0</v>
      </c>
      <c r="BB24" s="93">
        <f t="shared" ca="1" si="224"/>
        <v>0</v>
      </c>
      <c r="BC24" s="93">
        <f t="shared" ca="1" si="224"/>
        <v>0</v>
      </c>
      <c r="BD24" s="93">
        <f t="shared" ca="1" si="224"/>
        <v>0</v>
      </c>
      <c r="BE24" s="93">
        <f t="shared" ca="1" si="224"/>
        <v>0</v>
      </c>
      <c r="BF24" s="93">
        <f t="shared" ca="1" si="224"/>
        <v>0</v>
      </c>
      <c r="BG24" s="93">
        <f t="shared" ca="1" si="224"/>
        <v>0</v>
      </c>
      <c r="BH24" s="93">
        <f t="shared" ca="1" si="337"/>
        <v>0</v>
      </c>
      <c r="BI24" s="93">
        <f t="shared" ca="1" si="337"/>
        <v>0</v>
      </c>
      <c r="BJ24" s="93">
        <f t="shared" ca="1" si="337"/>
        <v>0</v>
      </c>
      <c r="BK24" s="93">
        <f t="shared" ca="1" si="337"/>
        <v>0</v>
      </c>
      <c r="BL24" s="93">
        <f t="shared" ca="1" si="337"/>
        <v>0</v>
      </c>
      <c r="BM24" s="93">
        <f t="shared" ca="1" si="337"/>
        <v>0</v>
      </c>
      <c r="BN24" s="93">
        <f t="shared" ca="1" si="337"/>
        <v>0</v>
      </c>
      <c r="BO24" s="93">
        <f t="shared" ca="1" si="337"/>
        <v>0</v>
      </c>
      <c r="BP24" s="93">
        <f t="shared" ca="1" si="337"/>
        <v>0</v>
      </c>
      <c r="BQ24" s="93">
        <f t="shared" ca="1" si="337"/>
        <v>0</v>
      </c>
      <c r="BR24" s="93">
        <f t="shared" ca="1" si="337"/>
        <v>0</v>
      </c>
      <c r="BS24" s="93">
        <f t="shared" ca="1" si="337"/>
        <v>0</v>
      </c>
      <c r="BT24" s="93">
        <f t="shared" ca="1" si="337"/>
        <v>0</v>
      </c>
      <c r="BU24" s="93">
        <f t="shared" ca="1" si="337"/>
        <v>0</v>
      </c>
      <c r="BV24" s="93">
        <f t="shared" ca="1" si="337"/>
        <v>0</v>
      </c>
      <c r="BW24" s="93">
        <f t="shared" ca="1" si="337"/>
        <v>0</v>
      </c>
      <c r="BX24" s="93">
        <f t="shared" ca="1" si="338"/>
        <v>0</v>
      </c>
      <c r="BY24" s="93">
        <f t="shared" ca="1" si="338"/>
        <v>0</v>
      </c>
      <c r="BZ24" s="93">
        <f t="shared" ca="1" si="338"/>
        <v>0</v>
      </c>
      <c r="CA24" s="93">
        <f t="shared" ca="1" si="338"/>
        <v>0</v>
      </c>
      <c r="CB24" s="93">
        <f t="shared" ca="1" si="338"/>
        <v>0</v>
      </c>
      <c r="CC24" s="93">
        <f t="shared" ca="1" si="338"/>
        <v>0</v>
      </c>
      <c r="CD24" s="93">
        <f t="shared" ca="1" si="338"/>
        <v>0</v>
      </c>
      <c r="CE24" s="93">
        <f t="shared" ca="1" si="338"/>
        <v>0</v>
      </c>
      <c r="CF24" s="93">
        <f t="shared" ca="1" si="338"/>
        <v>0</v>
      </c>
      <c r="CG24" s="93">
        <f t="shared" ca="1" si="338"/>
        <v>0</v>
      </c>
      <c r="CH24" s="93">
        <f t="shared" ca="1" si="338"/>
        <v>0</v>
      </c>
      <c r="CI24" s="93">
        <f t="shared" ca="1" si="338"/>
        <v>0</v>
      </c>
      <c r="CJ24" s="93">
        <f t="shared" ca="1" si="338"/>
        <v>0</v>
      </c>
      <c r="CK24" s="93">
        <f t="shared" ca="1" si="338"/>
        <v>0</v>
      </c>
      <c r="CL24" s="93">
        <f t="shared" ca="1" si="338"/>
        <v>0</v>
      </c>
      <c r="CM24" s="93">
        <f t="shared" ca="1" si="338"/>
        <v>0</v>
      </c>
      <c r="CN24" s="93">
        <f t="shared" ca="1" si="339"/>
        <v>0</v>
      </c>
      <c r="CO24" s="93">
        <f t="shared" ca="1" si="339"/>
        <v>0</v>
      </c>
      <c r="CP24" s="93">
        <f t="shared" ca="1" si="339"/>
        <v>0</v>
      </c>
      <c r="CQ24" s="93">
        <f t="shared" ca="1" si="339"/>
        <v>0</v>
      </c>
      <c r="CR24" s="93">
        <f t="shared" ca="1" si="339"/>
        <v>0</v>
      </c>
      <c r="CS24" s="93">
        <f t="shared" ca="1" si="339"/>
        <v>0</v>
      </c>
      <c r="CT24" s="93">
        <f t="shared" ca="1" si="339"/>
        <v>0</v>
      </c>
      <c r="CU24" s="93">
        <f t="shared" ca="1" si="339"/>
        <v>0</v>
      </c>
      <c r="CV24" s="93">
        <f t="shared" ca="1" si="339"/>
        <v>0</v>
      </c>
      <c r="CW24" s="93">
        <f t="shared" ca="1" si="339"/>
        <v>0</v>
      </c>
      <c r="CX24" s="93">
        <f t="shared" ca="1" si="339"/>
        <v>0</v>
      </c>
      <c r="CY24" s="93">
        <f t="shared" ca="1" si="339"/>
        <v>0</v>
      </c>
      <c r="CZ24" s="93">
        <f t="shared" ca="1" si="339"/>
        <v>0</v>
      </c>
      <c r="DA24" s="93">
        <f t="shared" ca="1" si="339"/>
        <v>0</v>
      </c>
      <c r="DB24" s="93">
        <f t="shared" ca="1" si="339"/>
        <v>0</v>
      </c>
      <c r="DC24" s="93">
        <f t="shared" ca="1" si="339"/>
        <v>0</v>
      </c>
      <c r="DD24" s="93">
        <f t="shared" ca="1" si="334"/>
        <v>0</v>
      </c>
      <c r="DE24" s="93">
        <f t="shared" ca="1" si="334"/>
        <v>0</v>
      </c>
      <c r="DF24" s="93">
        <f t="shared" ca="1" si="334"/>
        <v>0</v>
      </c>
      <c r="DG24" s="93">
        <f t="shared" ca="1" si="334"/>
        <v>0</v>
      </c>
      <c r="DH24" s="93">
        <f t="shared" ca="1" si="334"/>
        <v>0</v>
      </c>
      <c r="DI24" s="93">
        <f t="shared" ca="1" si="334"/>
        <v>0</v>
      </c>
      <c r="DJ24" s="93">
        <f t="shared" ca="1" si="334"/>
        <v>0</v>
      </c>
      <c r="DK24" s="93">
        <f t="shared" ca="1" si="334"/>
        <v>0</v>
      </c>
      <c r="DL24" s="93">
        <f t="shared" ca="1" si="334"/>
        <v>0</v>
      </c>
      <c r="DM24" s="93">
        <f t="shared" ca="1" si="334"/>
        <v>0</v>
      </c>
      <c r="DN24" s="93">
        <f t="shared" ca="1" si="334"/>
        <v>0</v>
      </c>
      <c r="DO24" s="93">
        <f t="shared" ca="1" si="334"/>
        <v>0</v>
      </c>
      <c r="DP24" s="93">
        <f t="shared" ca="1" si="334"/>
        <v>0</v>
      </c>
      <c r="DQ24" s="93">
        <f t="shared" ca="1" si="334"/>
        <v>0</v>
      </c>
      <c r="DR24" s="93">
        <f t="shared" ca="1" si="334"/>
        <v>0</v>
      </c>
      <c r="DS24" s="93">
        <f t="shared" ca="1" si="335"/>
        <v>0</v>
      </c>
      <c r="DT24" s="93">
        <f t="shared" ca="1" si="335"/>
        <v>0</v>
      </c>
      <c r="DU24" s="93">
        <f t="shared" ca="1" si="335"/>
        <v>0</v>
      </c>
      <c r="DV24" s="93">
        <f t="shared" ca="1" si="335"/>
        <v>0</v>
      </c>
      <c r="DW24" s="93">
        <f t="shared" ca="1" si="335"/>
        <v>0</v>
      </c>
      <c r="DX24" s="93">
        <f t="shared" ca="1" si="335"/>
        <v>0</v>
      </c>
      <c r="DY24" s="93">
        <f t="shared" ca="1" si="335"/>
        <v>0</v>
      </c>
      <c r="DZ24" s="93">
        <f t="shared" ca="1" si="335"/>
        <v>0</v>
      </c>
      <c r="EA24" s="93">
        <f t="shared" ca="1" si="335"/>
        <v>0</v>
      </c>
      <c r="EB24" s="93">
        <f t="shared" ca="1" si="335"/>
        <v>0</v>
      </c>
      <c r="EC24" s="93">
        <f t="shared" ca="1" si="335"/>
        <v>0</v>
      </c>
      <c r="ED24" s="93">
        <f t="shared" ca="1" si="335"/>
        <v>0</v>
      </c>
      <c r="EE24" s="93">
        <f t="shared" ca="1" si="336"/>
        <v>0</v>
      </c>
      <c r="EF24" s="93">
        <f t="shared" ca="1" si="336"/>
        <v>0</v>
      </c>
      <c r="EG24" s="93">
        <f t="shared" ca="1" si="336"/>
        <v>0</v>
      </c>
      <c r="EH24" s="93">
        <f t="shared" ca="1" si="336"/>
        <v>0</v>
      </c>
      <c r="EI24" s="93">
        <f t="shared" ca="1" si="336"/>
        <v>0</v>
      </c>
      <c r="EJ24" s="93">
        <f t="shared" ca="1" si="336"/>
        <v>0</v>
      </c>
      <c r="EK24" s="93">
        <f t="shared" ca="1" si="336"/>
        <v>0</v>
      </c>
      <c r="EL24" s="93">
        <f t="shared" ca="1" si="336"/>
        <v>0</v>
      </c>
      <c r="EM24" s="93">
        <f t="shared" ca="1" si="336"/>
        <v>0</v>
      </c>
      <c r="EO24" s="8"/>
      <c r="EP24" s="93"/>
      <c r="EQ24" s="8">
        <f t="shared" ca="1" si="225"/>
        <v>0</v>
      </c>
      <c r="ER24" s="8">
        <f t="shared" ca="1" si="226"/>
        <v>0</v>
      </c>
      <c r="ES24" s="8">
        <f t="shared" ca="1" si="227"/>
        <v>0</v>
      </c>
      <c r="ET24" s="8">
        <f t="shared" ca="1" si="228"/>
        <v>0</v>
      </c>
      <c r="EU24" s="8">
        <f t="shared" ca="1" si="229"/>
        <v>0</v>
      </c>
      <c r="EV24" s="8">
        <f t="shared" ca="1" si="230"/>
        <v>0</v>
      </c>
      <c r="EW24" s="8">
        <f t="shared" ca="1" si="231"/>
        <v>0</v>
      </c>
      <c r="EX24" s="8">
        <f t="shared" ca="1" si="232"/>
        <v>0</v>
      </c>
      <c r="EY24" s="8">
        <f t="shared" ca="1" si="233"/>
        <v>0</v>
      </c>
      <c r="EZ24" s="8">
        <f t="shared" ca="1" si="234"/>
        <v>0</v>
      </c>
      <c r="FA24" s="8">
        <f t="shared" ca="1" si="235"/>
        <v>0</v>
      </c>
      <c r="FB24" s="8">
        <f t="shared" ca="1" si="236"/>
        <v>0</v>
      </c>
      <c r="FC24" s="8">
        <f t="shared" ca="1" si="237"/>
        <v>0</v>
      </c>
      <c r="FD24" s="8">
        <f t="shared" ca="1" si="238"/>
        <v>0</v>
      </c>
      <c r="FE24" s="8">
        <f t="shared" ca="1" si="239"/>
        <v>0</v>
      </c>
      <c r="FF24" s="8">
        <f t="shared" ca="1" si="240"/>
        <v>0</v>
      </c>
      <c r="FG24" s="8">
        <f t="shared" ca="1" si="241"/>
        <v>0</v>
      </c>
      <c r="FH24" s="8">
        <f t="shared" ca="1" si="242"/>
        <v>0</v>
      </c>
      <c r="FI24" s="8">
        <f t="shared" ca="1" si="243"/>
        <v>0</v>
      </c>
      <c r="FJ24" s="8">
        <f t="shared" ca="1" si="244"/>
        <v>0</v>
      </c>
      <c r="FK24" s="8">
        <f t="shared" ca="1" si="245"/>
        <v>0</v>
      </c>
      <c r="FL24" s="8">
        <f t="shared" ca="1" si="246"/>
        <v>0</v>
      </c>
      <c r="FM24" s="8">
        <f t="shared" ca="1" si="247"/>
        <v>0</v>
      </c>
      <c r="FN24" s="8">
        <f t="shared" ca="1" si="248"/>
        <v>0</v>
      </c>
      <c r="FO24" s="8">
        <f t="shared" ca="1" si="249"/>
        <v>0</v>
      </c>
      <c r="FP24" s="8">
        <f t="shared" ca="1" si="250"/>
        <v>0</v>
      </c>
      <c r="FQ24" s="8">
        <f t="shared" ca="1" si="251"/>
        <v>0</v>
      </c>
      <c r="FR24" s="8">
        <f t="shared" ca="1" si="252"/>
        <v>0</v>
      </c>
      <c r="FS24" s="8">
        <f t="shared" ca="1" si="253"/>
        <v>0</v>
      </c>
      <c r="FT24" s="8">
        <f t="shared" ca="1" si="254"/>
        <v>0</v>
      </c>
      <c r="FU24" s="8">
        <f t="shared" ca="1" si="255"/>
        <v>0</v>
      </c>
      <c r="FV24" s="8">
        <f t="shared" ca="1" si="256"/>
        <v>0</v>
      </c>
      <c r="FW24" s="8">
        <f t="shared" ca="1" si="257"/>
        <v>0</v>
      </c>
      <c r="FX24" s="8">
        <f t="shared" ca="1" si="258"/>
        <v>0</v>
      </c>
      <c r="FY24" s="8">
        <f t="shared" ca="1" si="259"/>
        <v>0</v>
      </c>
      <c r="FZ24" s="8">
        <f t="shared" ca="1" si="260"/>
        <v>0</v>
      </c>
      <c r="GA24" s="8">
        <f t="shared" ca="1" si="261"/>
        <v>0</v>
      </c>
      <c r="GB24" s="8">
        <f t="shared" ca="1" si="262"/>
        <v>0</v>
      </c>
      <c r="GC24" s="8">
        <f t="shared" ca="1" si="263"/>
        <v>0</v>
      </c>
      <c r="GD24" s="8">
        <f t="shared" ca="1" si="264"/>
        <v>0</v>
      </c>
      <c r="GE24" s="8">
        <f t="shared" ca="1" si="265"/>
        <v>0</v>
      </c>
      <c r="GF24" s="8">
        <f t="shared" ca="1" si="266"/>
        <v>0</v>
      </c>
      <c r="GG24" s="8">
        <f t="shared" ca="1" si="267"/>
        <v>0</v>
      </c>
      <c r="GH24" s="8">
        <f t="shared" ca="1" si="268"/>
        <v>0</v>
      </c>
      <c r="GI24" s="8">
        <f t="shared" ca="1" si="269"/>
        <v>0</v>
      </c>
      <c r="GJ24" s="8">
        <f t="shared" ca="1" si="270"/>
        <v>0</v>
      </c>
      <c r="GK24" s="8">
        <f t="shared" ca="1" si="271"/>
        <v>0</v>
      </c>
      <c r="GL24" s="8">
        <f t="shared" ca="1" si="272"/>
        <v>0</v>
      </c>
      <c r="GM24" s="8">
        <f t="shared" ca="1" si="273"/>
        <v>0</v>
      </c>
      <c r="GN24" s="8">
        <f t="shared" ca="1" si="274"/>
        <v>0</v>
      </c>
      <c r="GO24" s="8">
        <f t="shared" ca="1" si="275"/>
        <v>0</v>
      </c>
      <c r="GP24" s="8">
        <f t="shared" ca="1" si="276"/>
        <v>0</v>
      </c>
      <c r="GQ24" s="8">
        <f t="shared" ca="1" si="277"/>
        <v>0</v>
      </c>
      <c r="GR24" s="8">
        <f t="shared" ca="1" si="278"/>
        <v>0</v>
      </c>
      <c r="GS24" s="8">
        <f t="shared" ca="1" si="279"/>
        <v>0</v>
      </c>
      <c r="GT24" s="8">
        <f t="shared" ca="1" si="280"/>
        <v>0</v>
      </c>
      <c r="GU24" s="8">
        <f t="shared" ca="1" si="281"/>
        <v>0</v>
      </c>
      <c r="GV24" s="8">
        <f t="shared" ca="1" si="282"/>
        <v>0</v>
      </c>
      <c r="GW24" s="8">
        <f t="shared" ca="1" si="283"/>
        <v>0</v>
      </c>
      <c r="GX24" s="8">
        <f t="shared" ca="1" si="284"/>
        <v>0</v>
      </c>
      <c r="GY24" s="8">
        <f t="shared" ca="1" si="285"/>
        <v>0</v>
      </c>
      <c r="GZ24" s="8">
        <f t="shared" ca="1" si="286"/>
        <v>0</v>
      </c>
      <c r="HA24" s="8">
        <f t="shared" ca="1" si="287"/>
        <v>0</v>
      </c>
      <c r="HB24" s="8">
        <f t="shared" ca="1" si="288"/>
        <v>0</v>
      </c>
      <c r="HC24" s="8">
        <f t="shared" ca="1" si="289"/>
        <v>0</v>
      </c>
      <c r="HD24" s="8">
        <f t="shared" ca="1" si="290"/>
        <v>0</v>
      </c>
      <c r="HE24" s="8">
        <f t="shared" ca="1" si="291"/>
        <v>0</v>
      </c>
      <c r="HF24" s="8">
        <f t="shared" ca="1" si="292"/>
        <v>0</v>
      </c>
      <c r="HG24" s="8">
        <f t="shared" ca="1" si="293"/>
        <v>0</v>
      </c>
      <c r="HH24" s="8">
        <f t="shared" ca="1" si="294"/>
        <v>0</v>
      </c>
      <c r="HI24" s="8">
        <f t="shared" ca="1" si="295"/>
        <v>0</v>
      </c>
      <c r="HJ24" s="8">
        <f t="shared" ca="1" si="296"/>
        <v>0</v>
      </c>
      <c r="HK24" s="8">
        <f t="shared" ca="1" si="297"/>
        <v>0</v>
      </c>
      <c r="HL24" s="8">
        <f t="shared" ca="1" si="298"/>
        <v>0</v>
      </c>
      <c r="HM24" s="8">
        <f t="shared" ca="1" si="299"/>
        <v>0</v>
      </c>
      <c r="HN24" s="8">
        <f t="shared" ca="1" si="300"/>
        <v>0</v>
      </c>
      <c r="HO24" s="8">
        <f t="shared" ca="1" si="301"/>
        <v>0</v>
      </c>
      <c r="HP24" s="8">
        <f t="shared" ca="1" si="302"/>
        <v>0</v>
      </c>
      <c r="HQ24" s="8">
        <f t="shared" ca="1" si="303"/>
        <v>0</v>
      </c>
      <c r="HR24" s="8">
        <f t="shared" ca="1" si="304"/>
        <v>0</v>
      </c>
      <c r="HS24" s="8">
        <f t="shared" ca="1" si="305"/>
        <v>0</v>
      </c>
      <c r="HT24" s="8">
        <f t="shared" ca="1" si="306"/>
        <v>0</v>
      </c>
      <c r="HU24" s="8">
        <f t="shared" ca="1" si="307"/>
        <v>0</v>
      </c>
      <c r="HV24" s="8">
        <f t="shared" ca="1" si="308"/>
        <v>0</v>
      </c>
      <c r="HW24" s="8">
        <f t="shared" ca="1" si="309"/>
        <v>0</v>
      </c>
      <c r="HX24" s="8">
        <f t="shared" ca="1" si="310"/>
        <v>0</v>
      </c>
      <c r="HY24" s="8">
        <f t="shared" ca="1" si="311"/>
        <v>0</v>
      </c>
      <c r="HZ24" s="8">
        <f t="shared" ca="1" si="312"/>
        <v>0</v>
      </c>
      <c r="IA24" s="8">
        <f t="shared" ca="1" si="313"/>
        <v>0</v>
      </c>
      <c r="IB24" s="8">
        <f t="shared" ca="1" si="314"/>
        <v>0</v>
      </c>
      <c r="IC24" s="8">
        <f t="shared" ca="1" si="315"/>
        <v>0</v>
      </c>
      <c r="ID24" s="8">
        <f t="shared" ca="1" si="316"/>
        <v>0</v>
      </c>
      <c r="IE24" s="8">
        <f t="shared" ca="1" si="317"/>
        <v>0</v>
      </c>
      <c r="IF24" s="8">
        <f t="shared" ca="1" si="318"/>
        <v>0</v>
      </c>
      <c r="IG24" s="8">
        <f t="shared" ca="1" si="319"/>
        <v>0</v>
      </c>
      <c r="IH24" s="8">
        <f t="shared" ca="1" si="320"/>
        <v>0</v>
      </c>
      <c r="II24" s="8">
        <f t="shared" ca="1" si="321"/>
        <v>0</v>
      </c>
      <c r="IJ24" s="8">
        <f t="shared" ca="1" si="322"/>
        <v>0</v>
      </c>
      <c r="IK24" s="8">
        <f t="shared" ca="1" si="323"/>
        <v>0</v>
      </c>
      <c r="IL24" s="8">
        <f t="shared" ca="1" si="324"/>
        <v>0</v>
      </c>
      <c r="IM24" s="8">
        <f t="shared" ca="1" si="325"/>
        <v>0</v>
      </c>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row>
    <row r="25" spans="1:351" ht="18.399999999999999">
      <c r="A25" s="29"/>
      <c r="B25" s="16"/>
      <c r="C25" s="249"/>
      <c r="D25" s="249"/>
      <c r="E25" s="156"/>
      <c r="F25" s="199"/>
      <c r="G25" s="157"/>
      <c r="H25" s="117" t="str">
        <f>IFERROR(VLOOKUP(E25, 'General Project Info'!$C$32:$I$42, 7, FALSE), "")</f>
        <v/>
      </c>
      <c r="I25" s="118">
        <f>IFERROR(Y25*VLOOKUP(E25, 'General Project Info'!$R$32:$T$42, 3, FALSE), 0)</f>
        <v>0</v>
      </c>
      <c r="J25" s="119">
        <f t="shared" si="326"/>
        <v>0</v>
      </c>
      <c r="K25" s="119">
        <f t="shared" si="214"/>
        <v>0</v>
      </c>
      <c r="L25" s="162"/>
      <c r="M25" s="162"/>
      <c r="N25" s="163"/>
      <c r="O25" s="163"/>
      <c r="P25" s="163"/>
      <c r="Q25" s="153">
        <f t="shared" si="215"/>
        <v>0</v>
      </c>
      <c r="R25" s="16"/>
      <c r="S25" s="29"/>
      <c r="U25" s="26">
        <f>IFERROR(VLOOKUP($E25, 'Unit Conversions Array'!$B$4:$AA$24, 26, FALSE),0)</f>
        <v>0</v>
      </c>
      <c r="V25">
        <f>VLOOKUP(E25, 'General Project Info'!$R$32:$W$42, 6, FALSE)</f>
        <v>1</v>
      </c>
      <c r="W25">
        <f t="shared" si="216"/>
        <v>0</v>
      </c>
      <c r="X25">
        <f>IFERROR(G25*INDEX('Unit Conversions Array'!$E$4:$Y$24, MATCH('Scenarios &amp; Measures'!E25, 'Unit Conversions Array'!$B$4:$B$24, 0), MATCH('Scenarios &amp; Measures'!H25, 'Unit Conversions Array'!$E$3:$Y$3, 0)), 0)</f>
        <v>0</v>
      </c>
      <c r="Y25" s="8">
        <f t="shared" si="331"/>
        <v>0</v>
      </c>
      <c r="Z25" s="111" t="str">
        <f t="shared" si="217"/>
        <v/>
      </c>
      <c r="AA25" s="111">
        <f>IFERROR(IF(AND(U25=1,E25="Electricity"),Y25*INDEX('Scenarios &amp; Measures'!$AQ$30:$EM$30,1,MATCH(F25+1,'Scenarios &amp; Measures'!$AQ$29:$EM$29,0)), IF(U25=1,$Y25*VLOOKUP($E25, 'General Project Info'!$R$32:$W$42, 5, FALSE),0)),0)</f>
        <v>0</v>
      </c>
      <c r="AB25" s="93">
        <f>IF(E25="Electricity",Y25*SUM(INDEX('Scenarios &amp; Measures'!$AQ$30:$EM$30,1,MATCH(F25+1,'Scenarios &amp; Measures'!$AQ$29:$EM$29,0)):INDEX('Scenarios &amp; Measures'!$AQ$30:$EM$30,1,MATCH(F25+'General Project Info'!$F$20,'Scenarios &amp; Measures'!$AQ$29:$EM$29,0))),SUMIF(E25,"Solar_PV_or_Wind",J25)*$Y$10)</f>
        <v>0</v>
      </c>
      <c r="AC25" s="111">
        <f>IFERROR(IF($U25=0, $Y25*VLOOKUP($E25, 'General Project Info'!$R$32:$W$42, 5, FALSE), 0), 0)</f>
        <v>0</v>
      </c>
      <c r="AD25" s="11">
        <f t="shared" si="332"/>
        <v>0</v>
      </c>
      <c r="AE25" s="11">
        <f t="shared" si="327"/>
        <v>20</v>
      </c>
      <c r="AF25" s="11">
        <f t="shared" si="218"/>
        <v>-20</v>
      </c>
      <c r="AG25" s="11">
        <f t="shared" si="219"/>
        <v>0</v>
      </c>
      <c r="AH25">
        <f t="shared" si="220"/>
        <v>0</v>
      </c>
      <c r="AI25" s="116">
        <f t="shared" ca="1" si="328"/>
        <v>0</v>
      </c>
      <c r="AJ25" s="116">
        <f t="shared" ca="1" si="329"/>
        <v>0</v>
      </c>
      <c r="AK25" s="8">
        <f t="shared" ca="1" si="330"/>
        <v>0</v>
      </c>
      <c r="AL25" s="11">
        <f>IF($W$10="RECs", -AA25/VLOOKUP("RECs", 'General Project Info'!$R$32:$W$42, 5, FALSE)*$W$11*IF($Y$11=$AB$12, $Y$10, (1/($AB$12-$Y$11))*(1-($Y$11/$AB$12)^$Y$10)*$AB$12), 0)</f>
        <v>0</v>
      </c>
      <c r="AM25" s="11">
        <f t="shared" si="209"/>
        <v>0</v>
      </c>
      <c r="AN25" s="11">
        <f t="shared" si="221"/>
        <v>0</v>
      </c>
      <c r="AO25" s="11">
        <f t="shared" ca="1" si="222"/>
        <v>0</v>
      </c>
      <c r="AQ25" s="93">
        <f t="shared" ca="1" si="223"/>
        <v>0</v>
      </c>
      <c r="AR25" s="93">
        <f t="shared" ca="1" si="224"/>
        <v>0</v>
      </c>
      <c r="AS25" s="93">
        <f t="shared" ca="1" si="224"/>
        <v>0</v>
      </c>
      <c r="AT25" s="93">
        <f t="shared" ca="1" si="224"/>
        <v>0</v>
      </c>
      <c r="AU25" s="93">
        <f t="shared" ca="1" si="224"/>
        <v>0</v>
      </c>
      <c r="AV25" s="93">
        <f t="shared" ca="1" si="224"/>
        <v>0</v>
      </c>
      <c r="AW25" s="93">
        <f t="shared" ca="1" si="224"/>
        <v>0</v>
      </c>
      <c r="AX25" s="93">
        <f t="shared" ca="1" si="224"/>
        <v>0</v>
      </c>
      <c r="AY25" s="93">
        <f t="shared" ca="1" si="224"/>
        <v>0</v>
      </c>
      <c r="AZ25" s="93">
        <f t="shared" ca="1" si="224"/>
        <v>0</v>
      </c>
      <c r="BA25" s="93">
        <f t="shared" ca="1" si="224"/>
        <v>0</v>
      </c>
      <c r="BB25" s="93">
        <f t="shared" ca="1" si="224"/>
        <v>0</v>
      </c>
      <c r="BC25" s="93">
        <f t="shared" ca="1" si="224"/>
        <v>0</v>
      </c>
      <c r="BD25" s="93">
        <f t="shared" ca="1" si="224"/>
        <v>0</v>
      </c>
      <c r="BE25" s="93">
        <f t="shared" ca="1" si="224"/>
        <v>0</v>
      </c>
      <c r="BF25" s="93">
        <f t="shared" ca="1" si="224"/>
        <v>0</v>
      </c>
      <c r="BG25" s="93">
        <f t="shared" ca="1" si="224"/>
        <v>0</v>
      </c>
      <c r="BH25" s="93">
        <f t="shared" ca="1" si="337"/>
        <v>0</v>
      </c>
      <c r="BI25" s="93">
        <f t="shared" ca="1" si="337"/>
        <v>0</v>
      </c>
      <c r="BJ25" s="93">
        <f t="shared" ca="1" si="337"/>
        <v>0</v>
      </c>
      <c r="BK25" s="93">
        <f t="shared" ca="1" si="337"/>
        <v>0</v>
      </c>
      <c r="BL25" s="93">
        <f t="shared" ca="1" si="337"/>
        <v>0</v>
      </c>
      <c r="BM25" s="93">
        <f t="shared" ca="1" si="337"/>
        <v>0</v>
      </c>
      <c r="BN25" s="93">
        <f t="shared" ca="1" si="337"/>
        <v>0</v>
      </c>
      <c r="BO25" s="93">
        <f t="shared" ca="1" si="337"/>
        <v>0</v>
      </c>
      <c r="BP25" s="93">
        <f t="shared" ca="1" si="337"/>
        <v>0</v>
      </c>
      <c r="BQ25" s="93">
        <f t="shared" ca="1" si="337"/>
        <v>0</v>
      </c>
      <c r="BR25" s="93">
        <f t="shared" ca="1" si="337"/>
        <v>0</v>
      </c>
      <c r="BS25" s="93">
        <f t="shared" ca="1" si="337"/>
        <v>0</v>
      </c>
      <c r="BT25" s="93">
        <f t="shared" ca="1" si="337"/>
        <v>0</v>
      </c>
      <c r="BU25" s="93">
        <f t="shared" ca="1" si="337"/>
        <v>0</v>
      </c>
      <c r="BV25" s="93">
        <f t="shared" ca="1" si="337"/>
        <v>0</v>
      </c>
      <c r="BW25" s="93">
        <f t="shared" ca="1" si="337"/>
        <v>0</v>
      </c>
      <c r="BX25" s="93">
        <f t="shared" ca="1" si="338"/>
        <v>0</v>
      </c>
      <c r="BY25" s="93">
        <f t="shared" ca="1" si="338"/>
        <v>0</v>
      </c>
      <c r="BZ25" s="93">
        <f t="shared" ca="1" si="338"/>
        <v>0</v>
      </c>
      <c r="CA25" s="93">
        <f t="shared" ca="1" si="338"/>
        <v>0</v>
      </c>
      <c r="CB25" s="93">
        <f t="shared" ca="1" si="338"/>
        <v>0</v>
      </c>
      <c r="CC25" s="93">
        <f t="shared" ca="1" si="338"/>
        <v>0</v>
      </c>
      <c r="CD25" s="93">
        <f t="shared" ca="1" si="338"/>
        <v>0</v>
      </c>
      <c r="CE25" s="93">
        <f t="shared" ca="1" si="338"/>
        <v>0</v>
      </c>
      <c r="CF25" s="93">
        <f t="shared" ca="1" si="338"/>
        <v>0</v>
      </c>
      <c r="CG25" s="93">
        <f t="shared" ca="1" si="338"/>
        <v>0</v>
      </c>
      <c r="CH25" s="93">
        <f t="shared" ca="1" si="338"/>
        <v>0</v>
      </c>
      <c r="CI25" s="93">
        <f t="shared" ca="1" si="338"/>
        <v>0</v>
      </c>
      <c r="CJ25" s="93">
        <f t="shared" ca="1" si="338"/>
        <v>0</v>
      </c>
      <c r="CK25" s="93">
        <f t="shared" ca="1" si="338"/>
        <v>0</v>
      </c>
      <c r="CL25" s="93">
        <f t="shared" ca="1" si="338"/>
        <v>0</v>
      </c>
      <c r="CM25" s="93">
        <f t="shared" ca="1" si="338"/>
        <v>0</v>
      </c>
      <c r="CN25" s="93">
        <f t="shared" ca="1" si="339"/>
        <v>0</v>
      </c>
      <c r="CO25" s="93">
        <f t="shared" ca="1" si="339"/>
        <v>0</v>
      </c>
      <c r="CP25" s="93">
        <f t="shared" ca="1" si="339"/>
        <v>0</v>
      </c>
      <c r="CQ25" s="93">
        <f t="shared" ca="1" si="339"/>
        <v>0</v>
      </c>
      <c r="CR25" s="93">
        <f t="shared" ca="1" si="339"/>
        <v>0</v>
      </c>
      <c r="CS25" s="93">
        <f t="shared" ca="1" si="339"/>
        <v>0</v>
      </c>
      <c r="CT25" s="93">
        <f t="shared" ca="1" si="339"/>
        <v>0</v>
      </c>
      <c r="CU25" s="93">
        <f t="shared" ca="1" si="339"/>
        <v>0</v>
      </c>
      <c r="CV25" s="93">
        <f t="shared" ca="1" si="339"/>
        <v>0</v>
      </c>
      <c r="CW25" s="93">
        <f t="shared" ca="1" si="339"/>
        <v>0</v>
      </c>
      <c r="CX25" s="93">
        <f t="shared" ca="1" si="339"/>
        <v>0</v>
      </c>
      <c r="CY25" s="93">
        <f t="shared" ca="1" si="339"/>
        <v>0</v>
      </c>
      <c r="CZ25" s="93">
        <f t="shared" ca="1" si="339"/>
        <v>0</v>
      </c>
      <c r="DA25" s="93">
        <f t="shared" ca="1" si="339"/>
        <v>0</v>
      </c>
      <c r="DB25" s="93">
        <f t="shared" ca="1" si="339"/>
        <v>0</v>
      </c>
      <c r="DC25" s="93">
        <f t="shared" ca="1" si="339"/>
        <v>0</v>
      </c>
      <c r="DD25" s="93">
        <f t="shared" ca="1" si="334"/>
        <v>0</v>
      </c>
      <c r="DE25" s="93">
        <f t="shared" ca="1" si="334"/>
        <v>0</v>
      </c>
      <c r="DF25" s="93">
        <f t="shared" ca="1" si="334"/>
        <v>0</v>
      </c>
      <c r="DG25" s="93">
        <f t="shared" ca="1" si="334"/>
        <v>0</v>
      </c>
      <c r="DH25" s="93">
        <f t="shared" ca="1" si="334"/>
        <v>0</v>
      </c>
      <c r="DI25" s="93">
        <f t="shared" ca="1" si="334"/>
        <v>0</v>
      </c>
      <c r="DJ25" s="93">
        <f t="shared" ca="1" si="334"/>
        <v>0</v>
      </c>
      <c r="DK25" s="93">
        <f t="shared" ca="1" si="334"/>
        <v>0</v>
      </c>
      <c r="DL25" s="93">
        <f t="shared" ca="1" si="334"/>
        <v>0</v>
      </c>
      <c r="DM25" s="93">
        <f t="shared" ca="1" si="334"/>
        <v>0</v>
      </c>
      <c r="DN25" s="93">
        <f t="shared" ca="1" si="334"/>
        <v>0</v>
      </c>
      <c r="DO25" s="93">
        <f t="shared" ca="1" si="334"/>
        <v>0</v>
      </c>
      <c r="DP25" s="93">
        <f t="shared" ca="1" si="334"/>
        <v>0</v>
      </c>
      <c r="DQ25" s="93">
        <f t="shared" ca="1" si="334"/>
        <v>0</v>
      </c>
      <c r="DR25" s="93">
        <f t="shared" ca="1" si="334"/>
        <v>0</v>
      </c>
      <c r="DS25" s="93">
        <f t="shared" ca="1" si="335"/>
        <v>0</v>
      </c>
      <c r="DT25" s="93">
        <f t="shared" ca="1" si="335"/>
        <v>0</v>
      </c>
      <c r="DU25" s="93">
        <f t="shared" ca="1" si="335"/>
        <v>0</v>
      </c>
      <c r="DV25" s="93">
        <f t="shared" ca="1" si="335"/>
        <v>0</v>
      </c>
      <c r="DW25" s="93">
        <f t="shared" ca="1" si="335"/>
        <v>0</v>
      </c>
      <c r="DX25" s="93">
        <f t="shared" ca="1" si="335"/>
        <v>0</v>
      </c>
      <c r="DY25" s="93">
        <f t="shared" ca="1" si="335"/>
        <v>0</v>
      </c>
      <c r="DZ25" s="93">
        <f t="shared" ca="1" si="335"/>
        <v>0</v>
      </c>
      <c r="EA25" s="93">
        <f t="shared" ca="1" si="335"/>
        <v>0</v>
      </c>
      <c r="EB25" s="93">
        <f t="shared" ca="1" si="335"/>
        <v>0</v>
      </c>
      <c r="EC25" s="93">
        <f t="shared" ca="1" si="335"/>
        <v>0</v>
      </c>
      <c r="ED25" s="93">
        <f t="shared" ca="1" si="335"/>
        <v>0</v>
      </c>
      <c r="EE25" s="93">
        <f t="shared" ca="1" si="336"/>
        <v>0</v>
      </c>
      <c r="EF25" s="93">
        <f t="shared" ca="1" si="336"/>
        <v>0</v>
      </c>
      <c r="EG25" s="93">
        <f t="shared" ca="1" si="336"/>
        <v>0</v>
      </c>
      <c r="EH25" s="93">
        <f t="shared" ca="1" si="336"/>
        <v>0</v>
      </c>
      <c r="EI25" s="93">
        <f t="shared" ca="1" si="336"/>
        <v>0</v>
      </c>
      <c r="EJ25" s="93">
        <f t="shared" ca="1" si="336"/>
        <v>0</v>
      </c>
      <c r="EK25" s="93">
        <f t="shared" ca="1" si="336"/>
        <v>0</v>
      </c>
      <c r="EL25" s="93">
        <f t="shared" ca="1" si="336"/>
        <v>0</v>
      </c>
      <c r="EM25" s="93">
        <f t="shared" ca="1" si="336"/>
        <v>0</v>
      </c>
      <c r="EO25" s="8"/>
      <c r="EP25" s="93"/>
      <c r="EQ25" s="8">
        <f t="shared" ca="1" si="225"/>
        <v>0</v>
      </c>
      <c r="ER25" s="8">
        <f t="shared" ca="1" si="226"/>
        <v>0</v>
      </c>
      <c r="ES25" s="8">
        <f t="shared" ca="1" si="227"/>
        <v>0</v>
      </c>
      <c r="ET25" s="8">
        <f t="shared" ca="1" si="228"/>
        <v>0</v>
      </c>
      <c r="EU25" s="8">
        <f t="shared" ca="1" si="229"/>
        <v>0</v>
      </c>
      <c r="EV25" s="8">
        <f t="shared" ca="1" si="230"/>
        <v>0</v>
      </c>
      <c r="EW25" s="8">
        <f t="shared" ca="1" si="231"/>
        <v>0</v>
      </c>
      <c r="EX25" s="8">
        <f t="shared" ca="1" si="232"/>
        <v>0</v>
      </c>
      <c r="EY25" s="8">
        <f t="shared" ca="1" si="233"/>
        <v>0</v>
      </c>
      <c r="EZ25" s="8">
        <f t="shared" ca="1" si="234"/>
        <v>0</v>
      </c>
      <c r="FA25" s="8">
        <f t="shared" ca="1" si="235"/>
        <v>0</v>
      </c>
      <c r="FB25" s="8">
        <f t="shared" ca="1" si="236"/>
        <v>0</v>
      </c>
      <c r="FC25" s="8">
        <f t="shared" ca="1" si="237"/>
        <v>0</v>
      </c>
      <c r="FD25" s="8">
        <f t="shared" ca="1" si="238"/>
        <v>0</v>
      </c>
      <c r="FE25" s="8">
        <f t="shared" ca="1" si="239"/>
        <v>0</v>
      </c>
      <c r="FF25" s="8">
        <f t="shared" ca="1" si="240"/>
        <v>0</v>
      </c>
      <c r="FG25" s="8">
        <f t="shared" ca="1" si="241"/>
        <v>0</v>
      </c>
      <c r="FH25" s="8">
        <f t="shared" ca="1" si="242"/>
        <v>0</v>
      </c>
      <c r="FI25" s="8">
        <f t="shared" ca="1" si="243"/>
        <v>0</v>
      </c>
      <c r="FJ25" s="8">
        <f t="shared" ca="1" si="244"/>
        <v>0</v>
      </c>
      <c r="FK25" s="8">
        <f t="shared" ca="1" si="245"/>
        <v>0</v>
      </c>
      <c r="FL25" s="8">
        <f t="shared" ca="1" si="246"/>
        <v>0</v>
      </c>
      <c r="FM25" s="8">
        <f t="shared" ca="1" si="247"/>
        <v>0</v>
      </c>
      <c r="FN25" s="8">
        <f t="shared" ca="1" si="248"/>
        <v>0</v>
      </c>
      <c r="FO25" s="8">
        <f t="shared" ca="1" si="249"/>
        <v>0</v>
      </c>
      <c r="FP25" s="8">
        <f t="shared" ca="1" si="250"/>
        <v>0</v>
      </c>
      <c r="FQ25" s="8">
        <f t="shared" ca="1" si="251"/>
        <v>0</v>
      </c>
      <c r="FR25" s="8">
        <f t="shared" ca="1" si="252"/>
        <v>0</v>
      </c>
      <c r="FS25" s="8">
        <f t="shared" ca="1" si="253"/>
        <v>0</v>
      </c>
      <c r="FT25" s="8">
        <f t="shared" ca="1" si="254"/>
        <v>0</v>
      </c>
      <c r="FU25" s="8">
        <f t="shared" ca="1" si="255"/>
        <v>0</v>
      </c>
      <c r="FV25" s="8">
        <f t="shared" ca="1" si="256"/>
        <v>0</v>
      </c>
      <c r="FW25" s="8">
        <f t="shared" ca="1" si="257"/>
        <v>0</v>
      </c>
      <c r="FX25" s="8">
        <f t="shared" ca="1" si="258"/>
        <v>0</v>
      </c>
      <c r="FY25" s="8">
        <f t="shared" ca="1" si="259"/>
        <v>0</v>
      </c>
      <c r="FZ25" s="8">
        <f t="shared" ca="1" si="260"/>
        <v>0</v>
      </c>
      <c r="GA25" s="8">
        <f t="shared" ca="1" si="261"/>
        <v>0</v>
      </c>
      <c r="GB25" s="8">
        <f t="shared" ca="1" si="262"/>
        <v>0</v>
      </c>
      <c r="GC25" s="8">
        <f t="shared" ca="1" si="263"/>
        <v>0</v>
      </c>
      <c r="GD25" s="8">
        <f t="shared" ca="1" si="264"/>
        <v>0</v>
      </c>
      <c r="GE25" s="8">
        <f t="shared" ca="1" si="265"/>
        <v>0</v>
      </c>
      <c r="GF25" s="8">
        <f t="shared" ca="1" si="266"/>
        <v>0</v>
      </c>
      <c r="GG25" s="8">
        <f t="shared" ca="1" si="267"/>
        <v>0</v>
      </c>
      <c r="GH25" s="8">
        <f t="shared" ca="1" si="268"/>
        <v>0</v>
      </c>
      <c r="GI25" s="8">
        <f t="shared" ca="1" si="269"/>
        <v>0</v>
      </c>
      <c r="GJ25" s="8">
        <f t="shared" ca="1" si="270"/>
        <v>0</v>
      </c>
      <c r="GK25" s="8">
        <f t="shared" ca="1" si="271"/>
        <v>0</v>
      </c>
      <c r="GL25" s="8">
        <f t="shared" ca="1" si="272"/>
        <v>0</v>
      </c>
      <c r="GM25" s="8">
        <f t="shared" ca="1" si="273"/>
        <v>0</v>
      </c>
      <c r="GN25" s="8">
        <f t="shared" ca="1" si="274"/>
        <v>0</v>
      </c>
      <c r="GO25" s="8">
        <f t="shared" ca="1" si="275"/>
        <v>0</v>
      </c>
      <c r="GP25" s="8">
        <f t="shared" ca="1" si="276"/>
        <v>0</v>
      </c>
      <c r="GQ25" s="8">
        <f t="shared" ca="1" si="277"/>
        <v>0</v>
      </c>
      <c r="GR25" s="8">
        <f t="shared" ca="1" si="278"/>
        <v>0</v>
      </c>
      <c r="GS25" s="8">
        <f t="shared" ca="1" si="279"/>
        <v>0</v>
      </c>
      <c r="GT25" s="8">
        <f t="shared" ca="1" si="280"/>
        <v>0</v>
      </c>
      <c r="GU25" s="8">
        <f t="shared" ca="1" si="281"/>
        <v>0</v>
      </c>
      <c r="GV25" s="8">
        <f t="shared" ca="1" si="282"/>
        <v>0</v>
      </c>
      <c r="GW25" s="8">
        <f t="shared" ca="1" si="283"/>
        <v>0</v>
      </c>
      <c r="GX25" s="8">
        <f t="shared" ca="1" si="284"/>
        <v>0</v>
      </c>
      <c r="GY25" s="8">
        <f t="shared" ca="1" si="285"/>
        <v>0</v>
      </c>
      <c r="GZ25" s="8">
        <f t="shared" ca="1" si="286"/>
        <v>0</v>
      </c>
      <c r="HA25" s="8">
        <f t="shared" ca="1" si="287"/>
        <v>0</v>
      </c>
      <c r="HB25" s="8">
        <f t="shared" ca="1" si="288"/>
        <v>0</v>
      </c>
      <c r="HC25" s="8">
        <f t="shared" ca="1" si="289"/>
        <v>0</v>
      </c>
      <c r="HD25" s="8">
        <f t="shared" ca="1" si="290"/>
        <v>0</v>
      </c>
      <c r="HE25" s="8">
        <f t="shared" ca="1" si="291"/>
        <v>0</v>
      </c>
      <c r="HF25" s="8">
        <f t="shared" ca="1" si="292"/>
        <v>0</v>
      </c>
      <c r="HG25" s="8">
        <f t="shared" ca="1" si="293"/>
        <v>0</v>
      </c>
      <c r="HH25" s="8">
        <f t="shared" ca="1" si="294"/>
        <v>0</v>
      </c>
      <c r="HI25" s="8">
        <f t="shared" ca="1" si="295"/>
        <v>0</v>
      </c>
      <c r="HJ25" s="8">
        <f t="shared" ca="1" si="296"/>
        <v>0</v>
      </c>
      <c r="HK25" s="8">
        <f t="shared" ca="1" si="297"/>
        <v>0</v>
      </c>
      <c r="HL25" s="8">
        <f t="shared" ca="1" si="298"/>
        <v>0</v>
      </c>
      <c r="HM25" s="8">
        <f t="shared" ca="1" si="299"/>
        <v>0</v>
      </c>
      <c r="HN25" s="8">
        <f t="shared" ca="1" si="300"/>
        <v>0</v>
      </c>
      <c r="HO25" s="8">
        <f t="shared" ca="1" si="301"/>
        <v>0</v>
      </c>
      <c r="HP25" s="8">
        <f t="shared" ca="1" si="302"/>
        <v>0</v>
      </c>
      <c r="HQ25" s="8">
        <f t="shared" ca="1" si="303"/>
        <v>0</v>
      </c>
      <c r="HR25" s="8">
        <f t="shared" ca="1" si="304"/>
        <v>0</v>
      </c>
      <c r="HS25" s="8">
        <f t="shared" ca="1" si="305"/>
        <v>0</v>
      </c>
      <c r="HT25" s="8">
        <f t="shared" ca="1" si="306"/>
        <v>0</v>
      </c>
      <c r="HU25" s="8">
        <f t="shared" ca="1" si="307"/>
        <v>0</v>
      </c>
      <c r="HV25" s="8">
        <f t="shared" ca="1" si="308"/>
        <v>0</v>
      </c>
      <c r="HW25" s="8">
        <f t="shared" ca="1" si="309"/>
        <v>0</v>
      </c>
      <c r="HX25" s="8">
        <f t="shared" ca="1" si="310"/>
        <v>0</v>
      </c>
      <c r="HY25" s="8">
        <f t="shared" ca="1" si="311"/>
        <v>0</v>
      </c>
      <c r="HZ25" s="8">
        <f t="shared" ca="1" si="312"/>
        <v>0</v>
      </c>
      <c r="IA25" s="8">
        <f t="shared" ca="1" si="313"/>
        <v>0</v>
      </c>
      <c r="IB25" s="8">
        <f t="shared" ca="1" si="314"/>
        <v>0</v>
      </c>
      <c r="IC25" s="8">
        <f t="shared" ca="1" si="315"/>
        <v>0</v>
      </c>
      <c r="ID25" s="8">
        <f t="shared" ca="1" si="316"/>
        <v>0</v>
      </c>
      <c r="IE25" s="8">
        <f t="shared" ca="1" si="317"/>
        <v>0</v>
      </c>
      <c r="IF25" s="8">
        <f t="shared" ca="1" si="318"/>
        <v>0</v>
      </c>
      <c r="IG25" s="8">
        <f t="shared" ca="1" si="319"/>
        <v>0</v>
      </c>
      <c r="IH25" s="8">
        <f t="shared" ca="1" si="320"/>
        <v>0</v>
      </c>
      <c r="II25" s="8">
        <f t="shared" ca="1" si="321"/>
        <v>0</v>
      </c>
      <c r="IJ25" s="8">
        <f t="shared" ca="1" si="322"/>
        <v>0</v>
      </c>
      <c r="IK25" s="8">
        <f t="shared" ca="1" si="323"/>
        <v>0</v>
      </c>
      <c r="IL25" s="8">
        <f t="shared" ca="1" si="324"/>
        <v>0</v>
      </c>
      <c r="IM25" s="8">
        <f t="shared" ca="1" si="325"/>
        <v>0</v>
      </c>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row>
    <row r="26" spans="1:351" ht="18.399999999999999">
      <c r="A26" s="29"/>
      <c r="B26" s="16"/>
      <c r="C26" s="249"/>
      <c r="D26" s="249"/>
      <c r="E26" s="156"/>
      <c r="F26" s="199"/>
      <c r="G26" s="157"/>
      <c r="H26" s="117" t="str">
        <f>IFERROR(VLOOKUP(E26, 'General Project Info'!$C$32:$I$42, 7, FALSE), "")</f>
        <v/>
      </c>
      <c r="I26" s="118">
        <f>IFERROR(Y26*VLOOKUP(E26, 'General Project Info'!$R$32:$T$42, 3, FALSE), 0)</f>
        <v>0</v>
      </c>
      <c r="J26" s="119">
        <f t="shared" si="326"/>
        <v>0</v>
      </c>
      <c r="K26" s="119">
        <f t="shared" si="214"/>
        <v>0</v>
      </c>
      <c r="L26" s="162"/>
      <c r="M26" s="162"/>
      <c r="N26" s="163"/>
      <c r="O26" s="163"/>
      <c r="P26" s="163"/>
      <c r="Q26" s="153">
        <f t="shared" si="215"/>
        <v>0</v>
      </c>
      <c r="R26" s="16"/>
      <c r="S26" s="29"/>
      <c r="U26" s="26">
        <f>IFERROR(VLOOKUP($E26, 'Unit Conversions Array'!$B$4:$AA$24, 26, FALSE),0)</f>
        <v>0</v>
      </c>
      <c r="V26">
        <f>VLOOKUP(E26, 'General Project Info'!$R$32:$W$42, 6, FALSE)</f>
        <v>1</v>
      </c>
      <c r="W26">
        <f t="shared" si="216"/>
        <v>0</v>
      </c>
      <c r="X26">
        <f>IFERROR(G26*INDEX('Unit Conversions Array'!$E$4:$Y$24, MATCH('Scenarios &amp; Measures'!E26, 'Unit Conversions Array'!$B$4:$B$24, 0), MATCH('Scenarios &amp; Measures'!H26, 'Unit Conversions Array'!$E$3:$Y$3, 0)), 0)</f>
        <v>0</v>
      </c>
      <c r="Y26" s="8">
        <f t="shared" si="331"/>
        <v>0</v>
      </c>
      <c r="Z26" s="111" t="str">
        <f t="shared" si="217"/>
        <v/>
      </c>
      <c r="AA26" s="111">
        <f>IFERROR(IF(AND(U26=1,E26="Electricity"),Y26*INDEX('Scenarios &amp; Measures'!$AQ$30:$EM$30,1,MATCH(F26+1,'Scenarios &amp; Measures'!$AQ$29:$EM$29,0)), IF(U26=1,$Y26*VLOOKUP($E26, 'General Project Info'!$R$32:$W$42, 5, FALSE),0)),0)</f>
        <v>0</v>
      </c>
      <c r="AB26" s="93">
        <f>IF(E26="Electricity",Y26*SUM(INDEX('Scenarios &amp; Measures'!$AQ$30:$EM$30,1,MATCH(F26+1,'Scenarios &amp; Measures'!$AQ$29:$EM$29,0)):INDEX('Scenarios &amp; Measures'!$AQ$30:$EM$30,1,MATCH(F26+'General Project Info'!$F$20,'Scenarios &amp; Measures'!$AQ$29:$EM$29,0))),SUMIF(E26,"Solar_PV_or_Wind",J26)*$Y$10)</f>
        <v>0</v>
      </c>
      <c r="AC26" s="111">
        <f>IFERROR(IF($U26=0, $Y26*VLOOKUP($E26, 'General Project Info'!$R$32:$W$42, 5, FALSE), 0), 0)</f>
        <v>0</v>
      </c>
      <c r="AD26" s="11">
        <f t="shared" si="332"/>
        <v>0</v>
      </c>
      <c r="AE26" s="11">
        <f t="shared" si="327"/>
        <v>20</v>
      </c>
      <c r="AF26" s="11">
        <f t="shared" si="218"/>
        <v>-20</v>
      </c>
      <c r="AG26" s="11">
        <f t="shared" si="219"/>
        <v>0</v>
      </c>
      <c r="AH26">
        <f t="shared" si="220"/>
        <v>0</v>
      </c>
      <c r="AI26" s="116">
        <f t="shared" ca="1" si="328"/>
        <v>0</v>
      </c>
      <c r="AJ26" s="116">
        <f t="shared" ca="1" si="329"/>
        <v>0</v>
      </c>
      <c r="AK26" s="8">
        <f t="shared" ca="1" si="330"/>
        <v>0</v>
      </c>
      <c r="AL26" s="11">
        <f>IF($W$10="RECs", -AA26/VLOOKUP("RECs", 'General Project Info'!$R$32:$W$42, 5, FALSE)*$W$11*IF($Y$11=$AB$12, $Y$10, (1/($AB$12-$Y$11))*(1-($Y$11/$AB$12)^$Y$10)*$AB$12), 0)</f>
        <v>0</v>
      </c>
      <c r="AM26" s="11">
        <f t="shared" si="209"/>
        <v>0</v>
      </c>
      <c r="AN26" s="11">
        <f t="shared" si="221"/>
        <v>0</v>
      </c>
      <c r="AO26" s="11">
        <f t="shared" ca="1" si="222"/>
        <v>0</v>
      </c>
      <c r="AQ26" s="93">
        <f t="shared" ca="1" si="223"/>
        <v>0</v>
      </c>
      <c r="AR26" s="93">
        <f t="shared" ca="1" si="224"/>
        <v>0</v>
      </c>
      <c r="AS26" s="93">
        <f t="shared" ca="1" si="224"/>
        <v>0</v>
      </c>
      <c r="AT26" s="93">
        <f t="shared" ca="1" si="224"/>
        <v>0</v>
      </c>
      <c r="AU26" s="93">
        <f t="shared" ca="1" si="224"/>
        <v>0</v>
      </c>
      <c r="AV26" s="93">
        <f t="shared" ca="1" si="224"/>
        <v>0</v>
      </c>
      <c r="AW26" s="93">
        <f t="shared" ca="1" si="224"/>
        <v>0</v>
      </c>
      <c r="AX26" s="93">
        <f t="shared" ca="1" si="224"/>
        <v>0</v>
      </c>
      <c r="AY26" s="93">
        <f t="shared" ca="1" si="224"/>
        <v>0</v>
      </c>
      <c r="AZ26" s="93">
        <f t="shared" ca="1" si="224"/>
        <v>0</v>
      </c>
      <c r="BA26" s="93">
        <f t="shared" ca="1" si="224"/>
        <v>0</v>
      </c>
      <c r="BB26" s="93">
        <f t="shared" ca="1" si="224"/>
        <v>0</v>
      </c>
      <c r="BC26" s="93">
        <f t="shared" ca="1" si="224"/>
        <v>0</v>
      </c>
      <c r="BD26" s="93">
        <f t="shared" ca="1" si="224"/>
        <v>0</v>
      </c>
      <c r="BE26" s="93">
        <f t="shared" ca="1" si="224"/>
        <v>0</v>
      </c>
      <c r="BF26" s="93">
        <f t="shared" ca="1" si="224"/>
        <v>0</v>
      </c>
      <c r="BG26" s="93">
        <f t="shared" ca="1" si="224"/>
        <v>0</v>
      </c>
      <c r="BH26" s="93">
        <f t="shared" ca="1" si="337"/>
        <v>0</v>
      </c>
      <c r="BI26" s="93">
        <f t="shared" ca="1" si="337"/>
        <v>0</v>
      </c>
      <c r="BJ26" s="93">
        <f t="shared" ca="1" si="337"/>
        <v>0</v>
      </c>
      <c r="BK26" s="93">
        <f t="shared" ca="1" si="337"/>
        <v>0</v>
      </c>
      <c r="BL26" s="93">
        <f t="shared" ca="1" si="337"/>
        <v>0</v>
      </c>
      <c r="BM26" s="93">
        <f t="shared" ca="1" si="337"/>
        <v>0</v>
      </c>
      <c r="BN26" s="93">
        <f t="shared" ca="1" si="337"/>
        <v>0</v>
      </c>
      <c r="BO26" s="93">
        <f t="shared" ca="1" si="337"/>
        <v>0</v>
      </c>
      <c r="BP26" s="93">
        <f t="shared" ca="1" si="337"/>
        <v>0</v>
      </c>
      <c r="BQ26" s="93">
        <f t="shared" ca="1" si="337"/>
        <v>0</v>
      </c>
      <c r="BR26" s="93">
        <f t="shared" ca="1" si="337"/>
        <v>0</v>
      </c>
      <c r="BS26" s="93">
        <f t="shared" ca="1" si="337"/>
        <v>0</v>
      </c>
      <c r="BT26" s="93">
        <f t="shared" ca="1" si="337"/>
        <v>0</v>
      </c>
      <c r="BU26" s="93">
        <f t="shared" ca="1" si="337"/>
        <v>0</v>
      </c>
      <c r="BV26" s="93">
        <f t="shared" ca="1" si="337"/>
        <v>0</v>
      </c>
      <c r="BW26" s="93">
        <f t="shared" ca="1" si="337"/>
        <v>0</v>
      </c>
      <c r="BX26" s="93">
        <f t="shared" ca="1" si="338"/>
        <v>0</v>
      </c>
      <c r="BY26" s="93">
        <f t="shared" ca="1" si="338"/>
        <v>0</v>
      </c>
      <c r="BZ26" s="93">
        <f t="shared" ca="1" si="338"/>
        <v>0</v>
      </c>
      <c r="CA26" s="93">
        <f t="shared" ca="1" si="338"/>
        <v>0</v>
      </c>
      <c r="CB26" s="93">
        <f t="shared" ca="1" si="338"/>
        <v>0</v>
      </c>
      <c r="CC26" s="93">
        <f t="shared" ca="1" si="338"/>
        <v>0</v>
      </c>
      <c r="CD26" s="93">
        <f t="shared" ca="1" si="338"/>
        <v>0</v>
      </c>
      <c r="CE26" s="93">
        <f t="shared" ca="1" si="338"/>
        <v>0</v>
      </c>
      <c r="CF26" s="93">
        <f t="shared" ca="1" si="338"/>
        <v>0</v>
      </c>
      <c r="CG26" s="93">
        <f t="shared" ca="1" si="338"/>
        <v>0</v>
      </c>
      <c r="CH26" s="93">
        <f t="shared" ca="1" si="338"/>
        <v>0</v>
      </c>
      <c r="CI26" s="93">
        <f t="shared" ca="1" si="338"/>
        <v>0</v>
      </c>
      <c r="CJ26" s="93">
        <f t="shared" ca="1" si="338"/>
        <v>0</v>
      </c>
      <c r="CK26" s="93">
        <f t="shared" ca="1" si="338"/>
        <v>0</v>
      </c>
      <c r="CL26" s="93">
        <f t="shared" ca="1" si="338"/>
        <v>0</v>
      </c>
      <c r="CM26" s="93">
        <f t="shared" ca="1" si="338"/>
        <v>0</v>
      </c>
      <c r="CN26" s="93">
        <f t="shared" ca="1" si="339"/>
        <v>0</v>
      </c>
      <c r="CO26" s="93">
        <f t="shared" ca="1" si="339"/>
        <v>0</v>
      </c>
      <c r="CP26" s="93">
        <f t="shared" ca="1" si="339"/>
        <v>0</v>
      </c>
      <c r="CQ26" s="93">
        <f t="shared" ca="1" si="339"/>
        <v>0</v>
      </c>
      <c r="CR26" s="93">
        <f t="shared" ca="1" si="339"/>
        <v>0</v>
      </c>
      <c r="CS26" s="93">
        <f t="shared" ca="1" si="339"/>
        <v>0</v>
      </c>
      <c r="CT26" s="93">
        <f t="shared" ca="1" si="339"/>
        <v>0</v>
      </c>
      <c r="CU26" s="93">
        <f t="shared" ca="1" si="339"/>
        <v>0</v>
      </c>
      <c r="CV26" s="93">
        <f t="shared" ca="1" si="339"/>
        <v>0</v>
      </c>
      <c r="CW26" s="93">
        <f t="shared" ca="1" si="339"/>
        <v>0</v>
      </c>
      <c r="CX26" s="93">
        <f t="shared" ca="1" si="339"/>
        <v>0</v>
      </c>
      <c r="CY26" s="93">
        <f t="shared" ca="1" si="339"/>
        <v>0</v>
      </c>
      <c r="CZ26" s="93">
        <f t="shared" ca="1" si="339"/>
        <v>0</v>
      </c>
      <c r="DA26" s="93">
        <f t="shared" ca="1" si="339"/>
        <v>0</v>
      </c>
      <c r="DB26" s="93">
        <f t="shared" ca="1" si="339"/>
        <v>0</v>
      </c>
      <c r="DC26" s="93">
        <f t="shared" ca="1" si="339"/>
        <v>0</v>
      </c>
      <c r="DD26" s="93">
        <f t="shared" ca="1" si="334"/>
        <v>0</v>
      </c>
      <c r="DE26" s="93">
        <f t="shared" ca="1" si="334"/>
        <v>0</v>
      </c>
      <c r="DF26" s="93">
        <f t="shared" ca="1" si="334"/>
        <v>0</v>
      </c>
      <c r="DG26" s="93">
        <f t="shared" ca="1" si="334"/>
        <v>0</v>
      </c>
      <c r="DH26" s="93">
        <f t="shared" ca="1" si="334"/>
        <v>0</v>
      </c>
      <c r="DI26" s="93">
        <f t="shared" ca="1" si="334"/>
        <v>0</v>
      </c>
      <c r="DJ26" s="93">
        <f t="shared" ca="1" si="334"/>
        <v>0</v>
      </c>
      <c r="DK26" s="93">
        <f t="shared" ca="1" si="334"/>
        <v>0</v>
      </c>
      <c r="DL26" s="93">
        <f t="shared" ca="1" si="334"/>
        <v>0</v>
      </c>
      <c r="DM26" s="93">
        <f t="shared" ca="1" si="334"/>
        <v>0</v>
      </c>
      <c r="DN26" s="93">
        <f t="shared" ca="1" si="334"/>
        <v>0</v>
      </c>
      <c r="DO26" s="93">
        <f t="shared" ca="1" si="334"/>
        <v>0</v>
      </c>
      <c r="DP26" s="93">
        <f t="shared" ca="1" si="334"/>
        <v>0</v>
      </c>
      <c r="DQ26" s="93">
        <f t="shared" ca="1" si="334"/>
        <v>0</v>
      </c>
      <c r="DR26" s="93">
        <f t="shared" ca="1" si="334"/>
        <v>0</v>
      </c>
      <c r="DS26" s="93">
        <f t="shared" ca="1" si="335"/>
        <v>0</v>
      </c>
      <c r="DT26" s="93">
        <f t="shared" ca="1" si="335"/>
        <v>0</v>
      </c>
      <c r="DU26" s="93">
        <f t="shared" ca="1" si="335"/>
        <v>0</v>
      </c>
      <c r="DV26" s="93">
        <f t="shared" ca="1" si="335"/>
        <v>0</v>
      </c>
      <c r="DW26" s="93">
        <f t="shared" ca="1" si="335"/>
        <v>0</v>
      </c>
      <c r="DX26" s="93">
        <f t="shared" ca="1" si="335"/>
        <v>0</v>
      </c>
      <c r="DY26" s="93">
        <f t="shared" ca="1" si="335"/>
        <v>0</v>
      </c>
      <c r="DZ26" s="93">
        <f t="shared" ca="1" si="335"/>
        <v>0</v>
      </c>
      <c r="EA26" s="93">
        <f t="shared" ca="1" si="335"/>
        <v>0</v>
      </c>
      <c r="EB26" s="93">
        <f t="shared" ca="1" si="335"/>
        <v>0</v>
      </c>
      <c r="EC26" s="93">
        <f t="shared" ca="1" si="335"/>
        <v>0</v>
      </c>
      <c r="ED26" s="93">
        <f t="shared" ca="1" si="335"/>
        <v>0</v>
      </c>
      <c r="EE26" s="93">
        <f t="shared" ca="1" si="336"/>
        <v>0</v>
      </c>
      <c r="EF26" s="93">
        <f t="shared" ca="1" si="336"/>
        <v>0</v>
      </c>
      <c r="EG26" s="93">
        <f t="shared" ca="1" si="336"/>
        <v>0</v>
      </c>
      <c r="EH26" s="93">
        <f t="shared" ca="1" si="336"/>
        <v>0</v>
      </c>
      <c r="EI26" s="93">
        <f t="shared" ca="1" si="336"/>
        <v>0</v>
      </c>
      <c r="EJ26" s="93">
        <f t="shared" ca="1" si="336"/>
        <v>0</v>
      </c>
      <c r="EK26" s="93">
        <f t="shared" ca="1" si="336"/>
        <v>0</v>
      </c>
      <c r="EL26" s="93">
        <f t="shared" ca="1" si="336"/>
        <v>0</v>
      </c>
      <c r="EM26" s="93">
        <f t="shared" ca="1" si="336"/>
        <v>0</v>
      </c>
      <c r="EO26" s="8"/>
      <c r="EP26" s="93"/>
      <c r="EQ26" s="8">
        <f t="shared" ca="1" si="225"/>
        <v>0</v>
      </c>
      <c r="ER26" s="8">
        <f t="shared" ca="1" si="226"/>
        <v>0</v>
      </c>
      <c r="ES26" s="8">
        <f t="shared" ca="1" si="227"/>
        <v>0</v>
      </c>
      <c r="ET26" s="8">
        <f t="shared" ca="1" si="228"/>
        <v>0</v>
      </c>
      <c r="EU26" s="8">
        <f t="shared" ca="1" si="229"/>
        <v>0</v>
      </c>
      <c r="EV26" s="8">
        <f t="shared" ca="1" si="230"/>
        <v>0</v>
      </c>
      <c r="EW26" s="8">
        <f t="shared" ca="1" si="231"/>
        <v>0</v>
      </c>
      <c r="EX26" s="8">
        <f t="shared" ca="1" si="232"/>
        <v>0</v>
      </c>
      <c r="EY26" s="8">
        <f t="shared" ca="1" si="233"/>
        <v>0</v>
      </c>
      <c r="EZ26" s="8">
        <f t="shared" ca="1" si="234"/>
        <v>0</v>
      </c>
      <c r="FA26" s="8">
        <f t="shared" ca="1" si="235"/>
        <v>0</v>
      </c>
      <c r="FB26" s="8">
        <f t="shared" ca="1" si="236"/>
        <v>0</v>
      </c>
      <c r="FC26" s="8">
        <f t="shared" ca="1" si="237"/>
        <v>0</v>
      </c>
      <c r="FD26" s="8">
        <f t="shared" ca="1" si="238"/>
        <v>0</v>
      </c>
      <c r="FE26" s="8">
        <f t="shared" ca="1" si="239"/>
        <v>0</v>
      </c>
      <c r="FF26" s="8">
        <f t="shared" ca="1" si="240"/>
        <v>0</v>
      </c>
      <c r="FG26" s="8">
        <f t="shared" ca="1" si="241"/>
        <v>0</v>
      </c>
      <c r="FH26" s="8">
        <f t="shared" ca="1" si="242"/>
        <v>0</v>
      </c>
      <c r="FI26" s="8">
        <f t="shared" ca="1" si="243"/>
        <v>0</v>
      </c>
      <c r="FJ26" s="8">
        <f t="shared" ca="1" si="244"/>
        <v>0</v>
      </c>
      <c r="FK26" s="8">
        <f t="shared" ca="1" si="245"/>
        <v>0</v>
      </c>
      <c r="FL26" s="8">
        <f t="shared" ca="1" si="246"/>
        <v>0</v>
      </c>
      <c r="FM26" s="8">
        <f t="shared" ca="1" si="247"/>
        <v>0</v>
      </c>
      <c r="FN26" s="8">
        <f t="shared" ca="1" si="248"/>
        <v>0</v>
      </c>
      <c r="FO26" s="8">
        <f t="shared" ca="1" si="249"/>
        <v>0</v>
      </c>
      <c r="FP26" s="8">
        <f t="shared" ca="1" si="250"/>
        <v>0</v>
      </c>
      <c r="FQ26" s="8">
        <f t="shared" ca="1" si="251"/>
        <v>0</v>
      </c>
      <c r="FR26" s="8">
        <f t="shared" ca="1" si="252"/>
        <v>0</v>
      </c>
      <c r="FS26" s="8">
        <f t="shared" ca="1" si="253"/>
        <v>0</v>
      </c>
      <c r="FT26" s="8">
        <f t="shared" ca="1" si="254"/>
        <v>0</v>
      </c>
      <c r="FU26" s="8">
        <f t="shared" ca="1" si="255"/>
        <v>0</v>
      </c>
      <c r="FV26" s="8">
        <f t="shared" ca="1" si="256"/>
        <v>0</v>
      </c>
      <c r="FW26" s="8">
        <f t="shared" ca="1" si="257"/>
        <v>0</v>
      </c>
      <c r="FX26" s="8">
        <f t="shared" ca="1" si="258"/>
        <v>0</v>
      </c>
      <c r="FY26" s="8">
        <f t="shared" ca="1" si="259"/>
        <v>0</v>
      </c>
      <c r="FZ26" s="8">
        <f t="shared" ca="1" si="260"/>
        <v>0</v>
      </c>
      <c r="GA26" s="8">
        <f t="shared" ca="1" si="261"/>
        <v>0</v>
      </c>
      <c r="GB26" s="8">
        <f t="shared" ca="1" si="262"/>
        <v>0</v>
      </c>
      <c r="GC26" s="8">
        <f t="shared" ca="1" si="263"/>
        <v>0</v>
      </c>
      <c r="GD26" s="8">
        <f t="shared" ca="1" si="264"/>
        <v>0</v>
      </c>
      <c r="GE26" s="8">
        <f t="shared" ca="1" si="265"/>
        <v>0</v>
      </c>
      <c r="GF26" s="8">
        <f t="shared" ca="1" si="266"/>
        <v>0</v>
      </c>
      <c r="GG26" s="8">
        <f t="shared" ca="1" si="267"/>
        <v>0</v>
      </c>
      <c r="GH26" s="8">
        <f t="shared" ca="1" si="268"/>
        <v>0</v>
      </c>
      <c r="GI26" s="8">
        <f t="shared" ca="1" si="269"/>
        <v>0</v>
      </c>
      <c r="GJ26" s="8">
        <f t="shared" ca="1" si="270"/>
        <v>0</v>
      </c>
      <c r="GK26" s="8">
        <f t="shared" ca="1" si="271"/>
        <v>0</v>
      </c>
      <c r="GL26" s="8">
        <f t="shared" ca="1" si="272"/>
        <v>0</v>
      </c>
      <c r="GM26" s="8">
        <f t="shared" ca="1" si="273"/>
        <v>0</v>
      </c>
      <c r="GN26" s="8">
        <f t="shared" ca="1" si="274"/>
        <v>0</v>
      </c>
      <c r="GO26" s="8">
        <f t="shared" ca="1" si="275"/>
        <v>0</v>
      </c>
      <c r="GP26" s="8">
        <f t="shared" ca="1" si="276"/>
        <v>0</v>
      </c>
      <c r="GQ26" s="8">
        <f t="shared" ca="1" si="277"/>
        <v>0</v>
      </c>
      <c r="GR26" s="8">
        <f t="shared" ca="1" si="278"/>
        <v>0</v>
      </c>
      <c r="GS26" s="8">
        <f t="shared" ca="1" si="279"/>
        <v>0</v>
      </c>
      <c r="GT26" s="8">
        <f t="shared" ca="1" si="280"/>
        <v>0</v>
      </c>
      <c r="GU26" s="8">
        <f t="shared" ca="1" si="281"/>
        <v>0</v>
      </c>
      <c r="GV26" s="8">
        <f t="shared" ca="1" si="282"/>
        <v>0</v>
      </c>
      <c r="GW26" s="8">
        <f t="shared" ca="1" si="283"/>
        <v>0</v>
      </c>
      <c r="GX26" s="8">
        <f t="shared" ca="1" si="284"/>
        <v>0</v>
      </c>
      <c r="GY26" s="8">
        <f t="shared" ca="1" si="285"/>
        <v>0</v>
      </c>
      <c r="GZ26" s="8">
        <f t="shared" ca="1" si="286"/>
        <v>0</v>
      </c>
      <c r="HA26" s="8">
        <f t="shared" ca="1" si="287"/>
        <v>0</v>
      </c>
      <c r="HB26" s="8">
        <f t="shared" ca="1" si="288"/>
        <v>0</v>
      </c>
      <c r="HC26" s="8">
        <f t="shared" ca="1" si="289"/>
        <v>0</v>
      </c>
      <c r="HD26" s="8">
        <f t="shared" ca="1" si="290"/>
        <v>0</v>
      </c>
      <c r="HE26" s="8">
        <f t="shared" ca="1" si="291"/>
        <v>0</v>
      </c>
      <c r="HF26" s="8">
        <f t="shared" ca="1" si="292"/>
        <v>0</v>
      </c>
      <c r="HG26" s="8">
        <f t="shared" ca="1" si="293"/>
        <v>0</v>
      </c>
      <c r="HH26" s="8">
        <f t="shared" ca="1" si="294"/>
        <v>0</v>
      </c>
      <c r="HI26" s="8">
        <f t="shared" ca="1" si="295"/>
        <v>0</v>
      </c>
      <c r="HJ26" s="8">
        <f t="shared" ca="1" si="296"/>
        <v>0</v>
      </c>
      <c r="HK26" s="8">
        <f t="shared" ca="1" si="297"/>
        <v>0</v>
      </c>
      <c r="HL26" s="8">
        <f t="shared" ca="1" si="298"/>
        <v>0</v>
      </c>
      <c r="HM26" s="8">
        <f t="shared" ca="1" si="299"/>
        <v>0</v>
      </c>
      <c r="HN26" s="8">
        <f t="shared" ca="1" si="300"/>
        <v>0</v>
      </c>
      <c r="HO26" s="8">
        <f t="shared" ca="1" si="301"/>
        <v>0</v>
      </c>
      <c r="HP26" s="8">
        <f t="shared" ca="1" si="302"/>
        <v>0</v>
      </c>
      <c r="HQ26" s="8">
        <f t="shared" ca="1" si="303"/>
        <v>0</v>
      </c>
      <c r="HR26" s="8">
        <f t="shared" ca="1" si="304"/>
        <v>0</v>
      </c>
      <c r="HS26" s="8">
        <f t="shared" ca="1" si="305"/>
        <v>0</v>
      </c>
      <c r="HT26" s="8">
        <f t="shared" ca="1" si="306"/>
        <v>0</v>
      </c>
      <c r="HU26" s="8">
        <f t="shared" ca="1" si="307"/>
        <v>0</v>
      </c>
      <c r="HV26" s="8">
        <f t="shared" ca="1" si="308"/>
        <v>0</v>
      </c>
      <c r="HW26" s="8">
        <f t="shared" ca="1" si="309"/>
        <v>0</v>
      </c>
      <c r="HX26" s="8">
        <f t="shared" ca="1" si="310"/>
        <v>0</v>
      </c>
      <c r="HY26" s="8">
        <f t="shared" ca="1" si="311"/>
        <v>0</v>
      </c>
      <c r="HZ26" s="8">
        <f t="shared" ca="1" si="312"/>
        <v>0</v>
      </c>
      <c r="IA26" s="8">
        <f t="shared" ca="1" si="313"/>
        <v>0</v>
      </c>
      <c r="IB26" s="8">
        <f t="shared" ca="1" si="314"/>
        <v>0</v>
      </c>
      <c r="IC26" s="8">
        <f t="shared" ca="1" si="315"/>
        <v>0</v>
      </c>
      <c r="ID26" s="8">
        <f t="shared" ca="1" si="316"/>
        <v>0</v>
      </c>
      <c r="IE26" s="8">
        <f t="shared" ca="1" si="317"/>
        <v>0</v>
      </c>
      <c r="IF26" s="8">
        <f t="shared" ca="1" si="318"/>
        <v>0</v>
      </c>
      <c r="IG26" s="8">
        <f t="shared" ca="1" si="319"/>
        <v>0</v>
      </c>
      <c r="IH26" s="8">
        <f t="shared" ca="1" si="320"/>
        <v>0</v>
      </c>
      <c r="II26" s="8">
        <f t="shared" ca="1" si="321"/>
        <v>0</v>
      </c>
      <c r="IJ26" s="8">
        <f t="shared" ca="1" si="322"/>
        <v>0</v>
      </c>
      <c r="IK26" s="8">
        <f t="shared" ca="1" si="323"/>
        <v>0</v>
      </c>
      <c r="IL26" s="8">
        <f t="shared" ca="1" si="324"/>
        <v>0</v>
      </c>
      <c r="IM26" s="8">
        <f t="shared" ca="1" si="325"/>
        <v>0</v>
      </c>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row>
    <row r="27" spans="1:351" ht="18.399999999999999">
      <c r="A27" s="29"/>
      <c r="B27" s="16"/>
      <c r="C27" s="249"/>
      <c r="D27" s="249"/>
      <c r="E27" s="156"/>
      <c r="F27" s="199"/>
      <c r="G27" s="157"/>
      <c r="H27" s="117" t="str">
        <f>IFERROR(VLOOKUP(E27, 'General Project Info'!$C$32:$I$42, 7, FALSE), "")</f>
        <v/>
      </c>
      <c r="I27" s="118">
        <f>IFERROR(Y27*VLOOKUP(E27, 'General Project Info'!$R$32:$T$42, 3, FALSE), 0)</f>
        <v>0</v>
      </c>
      <c r="J27" s="119">
        <f t="shared" si="326"/>
        <v>0</v>
      </c>
      <c r="K27" s="119">
        <f t="shared" si="214"/>
        <v>0</v>
      </c>
      <c r="L27" s="162"/>
      <c r="M27" s="162"/>
      <c r="N27" s="163"/>
      <c r="O27" s="163"/>
      <c r="P27" s="163"/>
      <c r="Q27" s="153">
        <f t="shared" si="215"/>
        <v>0</v>
      </c>
      <c r="R27" s="16"/>
      <c r="S27" s="29"/>
      <c r="U27" s="26">
        <f>IFERROR(VLOOKUP($E27, 'Unit Conversions Array'!$B$4:$AA$24, 26, FALSE),0)</f>
        <v>0</v>
      </c>
      <c r="V27">
        <f>VLOOKUP(E27, 'General Project Info'!$R$32:$W$42, 6, FALSE)</f>
        <v>1</v>
      </c>
      <c r="W27">
        <f t="shared" si="216"/>
        <v>0</v>
      </c>
      <c r="X27">
        <f>IFERROR(G27*INDEX('Unit Conversions Array'!$E$4:$Y$24, MATCH('Scenarios &amp; Measures'!E27, 'Unit Conversions Array'!$B$4:$B$24, 0), MATCH('Scenarios &amp; Measures'!H27, 'Unit Conversions Array'!$E$3:$Y$3, 0)), 0)</f>
        <v>0</v>
      </c>
      <c r="Y27" s="8">
        <f t="shared" si="331"/>
        <v>0</v>
      </c>
      <c r="Z27" s="111" t="str">
        <f t="shared" si="217"/>
        <v/>
      </c>
      <c r="AA27" s="111">
        <f>IFERROR(IF(AND(U27=1,E27="Electricity"),Y27*INDEX('Scenarios &amp; Measures'!$AQ$30:$EM$30,1,MATCH(F27+1,'Scenarios &amp; Measures'!$AQ$29:$EM$29,0)), IF(U27=1,$Y27*VLOOKUP($E27, 'General Project Info'!$R$32:$W$42, 5, FALSE),0)),0)</f>
        <v>0</v>
      </c>
      <c r="AB27" s="93">
        <f>IF(E27="Electricity",Y27*SUM(INDEX('Scenarios &amp; Measures'!$AQ$30:$EM$30,1,MATCH(F27+1,'Scenarios &amp; Measures'!$AQ$29:$EM$29,0)):INDEX('Scenarios &amp; Measures'!$AQ$30:$EM$30,1,MATCH(F27+'General Project Info'!$F$20,'Scenarios &amp; Measures'!$AQ$29:$EM$29,0))),SUMIF(E27,"Solar_PV_or_Wind",J27)*$Y$10)</f>
        <v>0</v>
      </c>
      <c r="AC27" s="111">
        <f>IFERROR(IF($U27=0, $Y27*VLOOKUP($E27, 'General Project Info'!$R$32:$W$42, 5, FALSE), 0), 0)</f>
        <v>0</v>
      </c>
      <c r="AD27" s="11">
        <f t="shared" si="332"/>
        <v>0</v>
      </c>
      <c r="AE27" s="11">
        <f t="shared" si="327"/>
        <v>20</v>
      </c>
      <c r="AF27" s="11">
        <f t="shared" si="218"/>
        <v>-20</v>
      </c>
      <c r="AG27" s="11">
        <f t="shared" si="219"/>
        <v>0</v>
      </c>
      <c r="AH27">
        <f t="shared" si="220"/>
        <v>0</v>
      </c>
      <c r="AI27" s="116">
        <f t="shared" ca="1" si="328"/>
        <v>0</v>
      </c>
      <c r="AJ27" s="116">
        <f t="shared" ca="1" si="329"/>
        <v>0</v>
      </c>
      <c r="AK27" s="8">
        <f t="shared" ca="1" si="330"/>
        <v>0</v>
      </c>
      <c r="AL27" s="11">
        <f>IF($W$10="RECs", -AA27/VLOOKUP("RECs", 'General Project Info'!$R$32:$W$42, 5, FALSE)*$W$11*IF($Y$11=$AB$12, $Y$10, (1/($AB$12-$Y$11))*(1-($Y$11/$AB$12)^$Y$10)*$AB$12), 0)</f>
        <v>0</v>
      </c>
      <c r="AM27" s="11">
        <f t="shared" si="209"/>
        <v>0</v>
      </c>
      <c r="AN27" s="11">
        <f t="shared" si="221"/>
        <v>0</v>
      </c>
      <c r="AO27" s="11">
        <f t="shared" ca="1" si="222"/>
        <v>0</v>
      </c>
      <c r="AQ27" s="93">
        <f t="shared" ca="1" si="223"/>
        <v>0</v>
      </c>
      <c r="AR27" s="93">
        <f t="shared" ca="1" si="224"/>
        <v>0</v>
      </c>
      <c r="AS27" s="93">
        <f t="shared" ca="1" si="224"/>
        <v>0</v>
      </c>
      <c r="AT27" s="93">
        <f t="shared" ca="1" si="224"/>
        <v>0</v>
      </c>
      <c r="AU27" s="93">
        <f t="shared" ca="1" si="224"/>
        <v>0</v>
      </c>
      <c r="AV27" s="93">
        <f t="shared" ca="1" si="224"/>
        <v>0</v>
      </c>
      <c r="AW27" s="93">
        <f t="shared" ca="1" si="224"/>
        <v>0</v>
      </c>
      <c r="AX27" s="93">
        <f t="shared" ca="1" si="224"/>
        <v>0</v>
      </c>
      <c r="AY27" s="93">
        <f t="shared" ca="1" si="224"/>
        <v>0</v>
      </c>
      <c r="AZ27" s="93">
        <f t="shared" ca="1" si="224"/>
        <v>0</v>
      </c>
      <c r="BA27" s="93">
        <f t="shared" ca="1" si="224"/>
        <v>0</v>
      </c>
      <c r="BB27" s="93">
        <f t="shared" ca="1" si="224"/>
        <v>0</v>
      </c>
      <c r="BC27" s="93">
        <f t="shared" ca="1" si="224"/>
        <v>0</v>
      </c>
      <c r="BD27" s="93">
        <f t="shared" ca="1" si="224"/>
        <v>0</v>
      </c>
      <c r="BE27" s="93">
        <f t="shared" ca="1" si="224"/>
        <v>0</v>
      </c>
      <c r="BF27" s="93">
        <f t="shared" ca="1" si="224"/>
        <v>0</v>
      </c>
      <c r="BG27" s="93">
        <f t="shared" ca="1" si="224"/>
        <v>0</v>
      </c>
      <c r="BH27" s="93">
        <f t="shared" ca="1" si="337"/>
        <v>0</v>
      </c>
      <c r="BI27" s="93">
        <f t="shared" ca="1" si="337"/>
        <v>0</v>
      </c>
      <c r="BJ27" s="93">
        <f t="shared" ca="1" si="337"/>
        <v>0</v>
      </c>
      <c r="BK27" s="93">
        <f t="shared" ca="1" si="337"/>
        <v>0</v>
      </c>
      <c r="BL27" s="93">
        <f t="shared" ca="1" si="337"/>
        <v>0</v>
      </c>
      <c r="BM27" s="93">
        <f t="shared" ca="1" si="337"/>
        <v>0</v>
      </c>
      <c r="BN27" s="93">
        <f t="shared" ca="1" si="337"/>
        <v>0</v>
      </c>
      <c r="BO27" s="93">
        <f t="shared" ca="1" si="337"/>
        <v>0</v>
      </c>
      <c r="BP27" s="93">
        <f t="shared" ca="1" si="337"/>
        <v>0</v>
      </c>
      <c r="BQ27" s="93">
        <f t="shared" ca="1" si="337"/>
        <v>0</v>
      </c>
      <c r="BR27" s="93">
        <f t="shared" ca="1" si="337"/>
        <v>0</v>
      </c>
      <c r="BS27" s="93">
        <f t="shared" ca="1" si="337"/>
        <v>0</v>
      </c>
      <c r="BT27" s="93">
        <f t="shared" ca="1" si="337"/>
        <v>0</v>
      </c>
      <c r="BU27" s="93">
        <f t="shared" ca="1" si="337"/>
        <v>0</v>
      </c>
      <c r="BV27" s="93">
        <f t="shared" ca="1" si="337"/>
        <v>0</v>
      </c>
      <c r="BW27" s="93">
        <f t="shared" ca="1" si="337"/>
        <v>0</v>
      </c>
      <c r="BX27" s="93">
        <f t="shared" ca="1" si="338"/>
        <v>0</v>
      </c>
      <c r="BY27" s="93">
        <f t="shared" ca="1" si="338"/>
        <v>0</v>
      </c>
      <c r="BZ27" s="93">
        <f t="shared" ca="1" si="338"/>
        <v>0</v>
      </c>
      <c r="CA27" s="93">
        <f t="shared" ca="1" si="338"/>
        <v>0</v>
      </c>
      <c r="CB27" s="93">
        <f t="shared" ca="1" si="338"/>
        <v>0</v>
      </c>
      <c r="CC27" s="93">
        <f t="shared" ca="1" si="338"/>
        <v>0</v>
      </c>
      <c r="CD27" s="93">
        <f t="shared" ca="1" si="338"/>
        <v>0</v>
      </c>
      <c r="CE27" s="93">
        <f t="shared" ca="1" si="338"/>
        <v>0</v>
      </c>
      <c r="CF27" s="93">
        <f t="shared" ca="1" si="338"/>
        <v>0</v>
      </c>
      <c r="CG27" s="93">
        <f t="shared" ca="1" si="338"/>
        <v>0</v>
      </c>
      <c r="CH27" s="93">
        <f t="shared" ca="1" si="338"/>
        <v>0</v>
      </c>
      <c r="CI27" s="93">
        <f t="shared" ca="1" si="338"/>
        <v>0</v>
      </c>
      <c r="CJ27" s="93">
        <f t="shared" ca="1" si="338"/>
        <v>0</v>
      </c>
      <c r="CK27" s="93">
        <f t="shared" ca="1" si="338"/>
        <v>0</v>
      </c>
      <c r="CL27" s="93">
        <f t="shared" ca="1" si="338"/>
        <v>0</v>
      </c>
      <c r="CM27" s="93">
        <f t="shared" ca="1" si="338"/>
        <v>0</v>
      </c>
      <c r="CN27" s="93">
        <f t="shared" ca="1" si="339"/>
        <v>0</v>
      </c>
      <c r="CO27" s="93">
        <f t="shared" ca="1" si="339"/>
        <v>0</v>
      </c>
      <c r="CP27" s="93">
        <f t="shared" ca="1" si="339"/>
        <v>0</v>
      </c>
      <c r="CQ27" s="93">
        <f t="shared" ca="1" si="339"/>
        <v>0</v>
      </c>
      <c r="CR27" s="93">
        <f t="shared" ca="1" si="339"/>
        <v>0</v>
      </c>
      <c r="CS27" s="93">
        <f t="shared" ca="1" si="339"/>
        <v>0</v>
      </c>
      <c r="CT27" s="93">
        <f t="shared" ca="1" si="339"/>
        <v>0</v>
      </c>
      <c r="CU27" s="93">
        <f t="shared" ca="1" si="339"/>
        <v>0</v>
      </c>
      <c r="CV27" s="93">
        <f t="shared" ca="1" si="339"/>
        <v>0</v>
      </c>
      <c r="CW27" s="93">
        <f t="shared" ca="1" si="339"/>
        <v>0</v>
      </c>
      <c r="CX27" s="93">
        <f t="shared" ca="1" si="339"/>
        <v>0</v>
      </c>
      <c r="CY27" s="93">
        <f t="shared" ca="1" si="339"/>
        <v>0</v>
      </c>
      <c r="CZ27" s="93">
        <f t="shared" ca="1" si="339"/>
        <v>0</v>
      </c>
      <c r="DA27" s="93">
        <f t="shared" ca="1" si="339"/>
        <v>0</v>
      </c>
      <c r="DB27" s="93">
        <f t="shared" ca="1" si="339"/>
        <v>0</v>
      </c>
      <c r="DC27" s="93">
        <f t="shared" ca="1" si="339"/>
        <v>0</v>
      </c>
      <c r="DD27" s="93">
        <f t="shared" ca="1" si="334"/>
        <v>0</v>
      </c>
      <c r="DE27" s="93">
        <f t="shared" ca="1" si="334"/>
        <v>0</v>
      </c>
      <c r="DF27" s="93">
        <f t="shared" ca="1" si="334"/>
        <v>0</v>
      </c>
      <c r="DG27" s="93">
        <f t="shared" ca="1" si="334"/>
        <v>0</v>
      </c>
      <c r="DH27" s="93">
        <f t="shared" ca="1" si="334"/>
        <v>0</v>
      </c>
      <c r="DI27" s="93">
        <f t="shared" ca="1" si="334"/>
        <v>0</v>
      </c>
      <c r="DJ27" s="93">
        <f t="shared" ca="1" si="334"/>
        <v>0</v>
      </c>
      <c r="DK27" s="93">
        <f t="shared" ca="1" si="334"/>
        <v>0</v>
      </c>
      <c r="DL27" s="93">
        <f t="shared" ca="1" si="334"/>
        <v>0</v>
      </c>
      <c r="DM27" s="93">
        <f t="shared" ca="1" si="334"/>
        <v>0</v>
      </c>
      <c r="DN27" s="93">
        <f t="shared" ca="1" si="334"/>
        <v>0</v>
      </c>
      <c r="DO27" s="93">
        <f t="shared" ca="1" si="334"/>
        <v>0</v>
      </c>
      <c r="DP27" s="93">
        <f t="shared" ca="1" si="334"/>
        <v>0</v>
      </c>
      <c r="DQ27" s="93">
        <f t="shared" ca="1" si="334"/>
        <v>0</v>
      </c>
      <c r="DR27" s="93">
        <f t="shared" ca="1" si="334"/>
        <v>0</v>
      </c>
      <c r="DS27" s="93">
        <f t="shared" ca="1" si="335"/>
        <v>0</v>
      </c>
      <c r="DT27" s="93">
        <f t="shared" ca="1" si="335"/>
        <v>0</v>
      </c>
      <c r="DU27" s="93">
        <f t="shared" ca="1" si="335"/>
        <v>0</v>
      </c>
      <c r="DV27" s="93">
        <f t="shared" ca="1" si="335"/>
        <v>0</v>
      </c>
      <c r="DW27" s="93">
        <f t="shared" ca="1" si="335"/>
        <v>0</v>
      </c>
      <c r="DX27" s="93">
        <f t="shared" ca="1" si="335"/>
        <v>0</v>
      </c>
      <c r="DY27" s="93">
        <f t="shared" ca="1" si="335"/>
        <v>0</v>
      </c>
      <c r="DZ27" s="93">
        <f t="shared" ca="1" si="335"/>
        <v>0</v>
      </c>
      <c r="EA27" s="93">
        <f t="shared" ca="1" si="335"/>
        <v>0</v>
      </c>
      <c r="EB27" s="93">
        <f t="shared" ca="1" si="335"/>
        <v>0</v>
      </c>
      <c r="EC27" s="93">
        <f t="shared" ca="1" si="335"/>
        <v>0</v>
      </c>
      <c r="ED27" s="93">
        <f t="shared" ca="1" si="335"/>
        <v>0</v>
      </c>
      <c r="EE27" s="93">
        <f t="shared" ca="1" si="336"/>
        <v>0</v>
      </c>
      <c r="EF27" s="93">
        <f t="shared" ca="1" si="336"/>
        <v>0</v>
      </c>
      <c r="EG27" s="93">
        <f t="shared" ca="1" si="336"/>
        <v>0</v>
      </c>
      <c r="EH27" s="93">
        <f t="shared" ca="1" si="336"/>
        <v>0</v>
      </c>
      <c r="EI27" s="93">
        <f t="shared" ca="1" si="336"/>
        <v>0</v>
      </c>
      <c r="EJ27" s="93">
        <f t="shared" ca="1" si="336"/>
        <v>0</v>
      </c>
      <c r="EK27" s="93">
        <f t="shared" ca="1" si="336"/>
        <v>0</v>
      </c>
      <c r="EL27" s="93">
        <f t="shared" ca="1" si="336"/>
        <v>0</v>
      </c>
      <c r="EM27" s="93">
        <f t="shared" ca="1" si="336"/>
        <v>0</v>
      </c>
      <c r="EO27" s="8"/>
      <c r="EP27" s="93"/>
      <c r="EQ27" s="8">
        <f ca="1">IFERROR(IF(AND(EQ$8&gt;=($F27+1),EQ$8&lt;($F27+1+$Y$10)),AQ$11,0), 0)</f>
        <v>0</v>
      </c>
      <c r="ER27" s="8">
        <f t="shared" ca="1" si="226"/>
        <v>0</v>
      </c>
      <c r="ES27" s="8">
        <f t="shared" ca="1" si="227"/>
        <v>0</v>
      </c>
      <c r="ET27" s="8">
        <f t="shared" ca="1" si="228"/>
        <v>0</v>
      </c>
      <c r="EU27" s="8">
        <f t="shared" ca="1" si="229"/>
        <v>0</v>
      </c>
      <c r="EV27" s="8">
        <f t="shared" ca="1" si="230"/>
        <v>0</v>
      </c>
      <c r="EW27" s="8">
        <f t="shared" ca="1" si="231"/>
        <v>0</v>
      </c>
      <c r="EX27" s="8">
        <f t="shared" ca="1" si="232"/>
        <v>0</v>
      </c>
      <c r="EY27" s="8">
        <f t="shared" ca="1" si="233"/>
        <v>0</v>
      </c>
      <c r="EZ27" s="8">
        <f t="shared" ca="1" si="234"/>
        <v>0</v>
      </c>
      <c r="FA27" s="8">
        <f t="shared" ca="1" si="235"/>
        <v>0</v>
      </c>
      <c r="FB27" s="8">
        <f t="shared" ca="1" si="236"/>
        <v>0</v>
      </c>
      <c r="FC27" s="8">
        <f t="shared" ca="1" si="237"/>
        <v>0</v>
      </c>
      <c r="FD27" s="8">
        <f t="shared" ca="1" si="238"/>
        <v>0</v>
      </c>
      <c r="FE27" s="8">
        <f t="shared" ca="1" si="239"/>
        <v>0</v>
      </c>
      <c r="FF27" s="8">
        <f t="shared" ca="1" si="240"/>
        <v>0</v>
      </c>
      <c r="FG27" s="8">
        <f t="shared" ca="1" si="241"/>
        <v>0</v>
      </c>
      <c r="FH27" s="8">
        <f t="shared" ca="1" si="242"/>
        <v>0</v>
      </c>
      <c r="FI27" s="8">
        <f t="shared" ca="1" si="243"/>
        <v>0</v>
      </c>
      <c r="FJ27" s="8">
        <f t="shared" ca="1" si="244"/>
        <v>0</v>
      </c>
      <c r="FK27" s="8">
        <f t="shared" ca="1" si="245"/>
        <v>0</v>
      </c>
      <c r="FL27" s="8">
        <f t="shared" ca="1" si="246"/>
        <v>0</v>
      </c>
      <c r="FM27" s="8">
        <f t="shared" ca="1" si="247"/>
        <v>0</v>
      </c>
      <c r="FN27" s="8">
        <f t="shared" ca="1" si="248"/>
        <v>0</v>
      </c>
      <c r="FO27" s="8">
        <f t="shared" ca="1" si="249"/>
        <v>0</v>
      </c>
      <c r="FP27" s="8">
        <f t="shared" ca="1" si="250"/>
        <v>0</v>
      </c>
      <c r="FQ27" s="8">
        <f t="shared" ca="1" si="251"/>
        <v>0</v>
      </c>
      <c r="FR27" s="8">
        <f t="shared" ca="1" si="252"/>
        <v>0</v>
      </c>
      <c r="FS27" s="8">
        <f t="shared" ca="1" si="253"/>
        <v>0</v>
      </c>
      <c r="FT27" s="8">
        <f t="shared" ca="1" si="254"/>
        <v>0</v>
      </c>
      <c r="FU27" s="8">
        <f t="shared" ca="1" si="255"/>
        <v>0</v>
      </c>
      <c r="FV27" s="8">
        <f t="shared" ca="1" si="256"/>
        <v>0</v>
      </c>
      <c r="FW27" s="8">
        <f t="shared" ca="1" si="257"/>
        <v>0</v>
      </c>
      <c r="FX27" s="8">
        <f t="shared" ca="1" si="258"/>
        <v>0</v>
      </c>
      <c r="FY27" s="8">
        <f t="shared" ca="1" si="259"/>
        <v>0</v>
      </c>
      <c r="FZ27" s="8">
        <f t="shared" ca="1" si="260"/>
        <v>0</v>
      </c>
      <c r="GA27" s="8">
        <f t="shared" ca="1" si="261"/>
        <v>0</v>
      </c>
      <c r="GB27" s="8">
        <f t="shared" ca="1" si="262"/>
        <v>0</v>
      </c>
      <c r="GC27" s="8">
        <f t="shared" ca="1" si="263"/>
        <v>0</v>
      </c>
      <c r="GD27" s="8">
        <f t="shared" ca="1" si="264"/>
        <v>0</v>
      </c>
      <c r="GE27" s="8">
        <f t="shared" ca="1" si="265"/>
        <v>0</v>
      </c>
      <c r="GF27" s="8">
        <f t="shared" ca="1" si="266"/>
        <v>0</v>
      </c>
      <c r="GG27" s="8">
        <f t="shared" ca="1" si="267"/>
        <v>0</v>
      </c>
      <c r="GH27" s="8">
        <f t="shared" ca="1" si="268"/>
        <v>0</v>
      </c>
      <c r="GI27" s="8">
        <f t="shared" ca="1" si="269"/>
        <v>0</v>
      </c>
      <c r="GJ27" s="8">
        <f t="shared" ca="1" si="270"/>
        <v>0</v>
      </c>
      <c r="GK27" s="8">
        <f t="shared" ca="1" si="271"/>
        <v>0</v>
      </c>
      <c r="GL27" s="8">
        <f t="shared" ca="1" si="272"/>
        <v>0</v>
      </c>
      <c r="GM27" s="8">
        <f t="shared" ca="1" si="273"/>
        <v>0</v>
      </c>
      <c r="GN27" s="8">
        <f t="shared" ca="1" si="274"/>
        <v>0</v>
      </c>
      <c r="GO27" s="8">
        <f t="shared" ca="1" si="275"/>
        <v>0</v>
      </c>
      <c r="GP27" s="8">
        <f t="shared" ca="1" si="276"/>
        <v>0</v>
      </c>
      <c r="GQ27" s="8">
        <f t="shared" ca="1" si="277"/>
        <v>0</v>
      </c>
      <c r="GR27" s="8">
        <f t="shared" ca="1" si="278"/>
        <v>0</v>
      </c>
      <c r="GS27" s="8">
        <f t="shared" ca="1" si="279"/>
        <v>0</v>
      </c>
      <c r="GT27" s="8">
        <f t="shared" ca="1" si="280"/>
        <v>0</v>
      </c>
      <c r="GU27" s="8">
        <f t="shared" ca="1" si="281"/>
        <v>0</v>
      </c>
      <c r="GV27" s="8">
        <f t="shared" ca="1" si="282"/>
        <v>0</v>
      </c>
      <c r="GW27" s="8">
        <f t="shared" ca="1" si="283"/>
        <v>0</v>
      </c>
      <c r="GX27" s="8">
        <f t="shared" ca="1" si="284"/>
        <v>0</v>
      </c>
      <c r="GY27" s="8">
        <f t="shared" ca="1" si="285"/>
        <v>0</v>
      </c>
      <c r="GZ27" s="8">
        <f t="shared" ca="1" si="286"/>
        <v>0</v>
      </c>
      <c r="HA27" s="8">
        <f t="shared" ca="1" si="287"/>
        <v>0</v>
      </c>
      <c r="HB27" s="8">
        <f t="shared" ca="1" si="288"/>
        <v>0</v>
      </c>
      <c r="HC27" s="8">
        <f t="shared" ca="1" si="289"/>
        <v>0</v>
      </c>
      <c r="HD27" s="8">
        <f t="shared" ca="1" si="290"/>
        <v>0</v>
      </c>
      <c r="HE27" s="8">
        <f t="shared" ca="1" si="291"/>
        <v>0</v>
      </c>
      <c r="HF27" s="8">
        <f t="shared" ca="1" si="292"/>
        <v>0</v>
      </c>
      <c r="HG27" s="8">
        <f t="shared" ca="1" si="293"/>
        <v>0</v>
      </c>
      <c r="HH27" s="8">
        <f t="shared" ca="1" si="294"/>
        <v>0</v>
      </c>
      <c r="HI27" s="8">
        <f t="shared" ca="1" si="295"/>
        <v>0</v>
      </c>
      <c r="HJ27" s="8">
        <f t="shared" ca="1" si="296"/>
        <v>0</v>
      </c>
      <c r="HK27" s="8">
        <f t="shared" ca="1" si="297"/>
        <v>0</v>
      </c>
      <c r="HL27" s="8">
        <f t="shared" ca="1" si="298"/>
        <v>0</v>
      </c>
      <c r="HM27" s="8">
        <f t="shared" ca="1" si="299"/>
        <v>0</v>
      </c>
      <c r="HN27" s="8">
        <f t="shared" ca="1" si="300"/>
        <v>0</v>
      </c>
      <c r="HO27" s="8">
        <f t="shared" ca="1" si="301"/>
        <v>0</v>
      </c>
      <c r="HP27" s="8">
        <f t="shared" ca="1" si="302"/>
        <v>0</v>
      </c>
      <c r="HQ27" s="8">
        <f t="shared" ca="1" si="303"/>
        <v>0</v>
      </c>
      <c r="HR27" s="8">
        <f t="shared" ca="1" si="304"/>
        <v>0</v>
      </c>
      <c r="HS27" s="8">
        <f t="shared" ca="1" si="305"/>
        <v>0</v>
      </c>
      <c r="HT27" s="8">
        <f t="shared" ca="1" si="306"/>
        <v>0</v>
      </c>
      <c r="HU27" s="8">
        <f t="shared" ca="1" si="307"/>
        <v>0</v>
      </c>
      <c r="HV27" s="8">
        <f t="shared" ca="1" si="308"/>
        <v>0</v>
      </c>
      <c r="HW27" s="8">
        <f t="shared" ca="1" si="309"/>
        <v>0</v>
      </c>
      <c r="HX27" s="8">
        <f t="shared" ca="1" si="310"/>
        <v>0</v>
      </c>
      <c r="HY27" s="8">
        <f t="shared" ca="1" si="311"/>
        <v>0</v>
      </c>
      <c r="HZ27" s="8">
        <f t="shared" ca="1" si="312"/>
        <v>0</v>
      </c>
      <c r="IA27" s="8">
        <f t="shared" ca="1" si="313"/>
        <v>0</v>
      </c>
      <c r="IB27" s="8">
        <f t="shared" ca="1" si="314"/>
        <v>0</v>
      </c>
      <c r="IC27" s="8">
        <f t="shared" ca="1" si="315"/>
        <v>0</v>
      </c>
      <c r="ID27" s="8">
        <f t="shared" ca="1" si="316"/>
        <v>0</v>
      </c>
      <c r="IE27" s="8">
        <f t="shared" ca="1" si="317"/>
        <v>0</v>
      </c>
      <c r="IF27" s="8">
        <f t="shared" ca="1" si="318"/>
        <v>0</v>
      </c>
      <c r="IG27" s="8">
        <f t="shared" ca="1" si="319"/>
        <v>0</v>
      </c>
      <c r="IH27" s="8">
        <f t="shared" ca="1" si="320"/>
        <v>0</v>
      </c>
      <c r="II27" s="8">
        <f t="shared" ca="1" si="321"/>
        <v>0</v>
      </c>
      <c r="IJ27" s="8">
        <f t="shared" ca="1" si="322"/>
        <v>0</v>
      </c>
      <c r="IK27" s="8">
        <f t="shared" ca="1" si="323"/>
        <v>0</v>
      </c>
      <c r="IL27" s="8">
        <f t="shared" ca="1" si="324"/>
        <v>0</v>
      </c>
      <c r="IM27" s="8">
        <f t="shared" ca="1" si="325"/>
        <v>0</v>
      </c>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row>
    <row r="28" spans="1:351" ht="18.399999999999999">
      <c r="A28" s="29"/>
      <c r="B28" s="16"/>
      <c r="C28" s="40"/>
      <c r="D28" s="32"/>
      <c r="E28" s="40"/>
      <c r="F28" s="40"/>
      <c r="G28" s="40"/>
      <c r="H28" s="40"/>
      <c r="I28" s="40"/>
      <c r="J28" s="40"/>
      <c r="K28" s="40"/>
      <c r="L28" s="40"/>
      <c r="M28" s="40"/>
      <c r="N28" s="40"/>
      <c r="O28" s="40"/>
      <c r="P28" s="40"/>
      <c r="Q28" s="20"/>
      <c r="R28" s="16"/>
      <c r="S28" s="29"/>
      <c r="AB28" s="8"/>
      <c r="AD28" t="s">
        <v>180</v>
      </c>
      <c r="AH28" t="s">
        <v>181</v>
      </c>
      <c r="AI28" t="s">
        <v>182</v>
      </c>
      <c r="AJ28" t="s">
        <v>183</v>
      </c>
      <c r="AK28" t="s">
        <v>184</v>
      </c>
      <c r="AL28" t="s">
        <v>185</v>
      </c>
      <c r="IM28" s="8"/>
      <c r="IN28" s="8"/>
      <c r="IO28" s="8"/>
      <c r="IP28" s="8"/>
      <c r="IQ28" s="8"/>
      <c r="IR28" s="8"/>
    </row>
    <row r="29" spans="1:351" ht="18.399999999999999">
      <c r="A29" s="29"/>
      <c r="B29" s="16"/>
      <c r="C29" s="40"/>
      <c r="D29" s="32"/>
      <c r="E29" s="40" t="s">
        <v>186</v>
      </c>
      <c r="F29" s="40"/>
      <c r="G29" s="120">
        <f>SUM(Y14:Y27)</f>
        <v>0</v>
      </c>
      <c r="H29" s="121" t="s">
        <v>187</v>
      </c>
      <c r="I29" s="122">
        <f>SUM(I14:I27)</f>
        <v>0</v>
      </c>
      <c r="J29" s="120">
        <f>SUM(J14:J27)</f>
        <v>0</v>
      </c>
      <c r="K29" s="120">
        <f>SUM(K14:K27)</f>
        <v>0</v>
      </c>
      <c r="L29" s="121" t="s">
        <v>188</v>
      </c>
      <c r="M29" s="121" t="s">
        <v>188</v>
      </c>
      <c r="N29" s="123">
        <f>SUM(N14:N27)</f>
        <v>0</v>
      </c>
      <c r="O29" s="123">
        <f>SUM(O14:O27)</f>
        <v>0</v>
      </c>
      <c r="P29" s="123">
        <f>SUM(P14:P27)</f>
        <v>0</v>
      </c>
      <c r="Q29" s="154">
        <f>SUM(Q14:Q27)</f>
        <v>0</v>
      </c>
      <c r="R29" s="16"/>
      <c r="S29" s="29"/>
      <c r="W29" s="8"/>
      <c r="X29" t="s">
        <v>180</v>
      </c>
      <c r="Y29" t="s">
        <v>189</v>
      </c>
      <c r="AA29" s="8" t="s">
        <v>190</v>
      </c>
      <c r="AB29" s="8"/>
      <c r="AD29" s="8" t="s">
        <v>191</v>
      </c>
      <c r="AE29" s="8"/>
      <c r="AF29" s="8"/>
      <c r="AG29" s="8"/>
      <c r="AH29">
        <f>IF($W$10="Carbon Offset", $J30*$W$12, 0)</f>
        <v>0</v>
      </c>
      <c r="AI29">
        <f>IF($Y$11=$AB$12, $AH29*$Y$10, ($AH29/($AB$12-$Y$11))*(1-($Y$11/$AB$12)^$Y$10)*$AB$12)</f>
        <v>0</v>
      </c>
      <c r="AJ29">
        <f>IF($W$10="RECs", (-$J30/(VLOOKUP("RECs", 'General Project Info'!$R$32:$W$42, 5, FALSE)))*$W$11, 0)</f>
        <v>0</v>
      </c>
      <c r="AK29">
        <f>IF($Y$11=$AB$12, $AJ29*$Y$10, ($AJ29/($AB$12-$Y$11))*(1-($Y$11/$AB$12)^$Y$10)*$AB$12)</f>
        <v>0</v>
      </c>
      <c r="AP29" s="26" t="s">
        <v>128</v>
      </c>
      <c r="AQ29" s="91">
        <f>IF(COUNT(Z14:Z27)=0,2024,MIN(Z14:Z27))</f>
        <v>2024</v>
      </c>
      <c r="AR29" s="91">
        <f>$AQ$29+AR13</f>
        <v>2025</v>
      </c>
      <c r="AS29" s="91">
        <f>$AQ$29+AS13</f>
        <v>2026</v>
      </c>
      <c r="AT29" s="91">
        <f t="shared" ref="AT29:DD29" si="340">$AQ$29+AT13</f>
        <v>2027</v>
      </c>
      <c r="AU29" s="91">
        <f t="shared" si="340"/>
        <v>2028</v>
      </c>
      <c r="AV29" s="91">
        <f t="shared" si="340"/>
        <v>2029</v>
      </c>
      <c r="AW29" s="91">
        <f t="shared" si="340"/>
        <v>2030</v>
      </c>
      <c r="AX29" s="91">
        <f t="shared" si="340"/>
        <v>2031</v>
      </c>
      <c r="AY29" s="91">
        <f t="shared" si="340"/>
        <v>2032</v>
      </c>
      <c r="AZ29" s="91">
        <f t="shared" si="340"/>
        <v>2033</v>
      </c>
      <c r="BA29" s="91">
        <f t="shared" si="340"/>
        <v>2034</v>
      </c>
      <c r="BB29" s="91">
        <f t="shared" si="340"/>
        <v>2035</v>
      </c>
      <c r="BC29" s="91">
        <f t="shared" si="340"/>
        <v>2036</v>
      </c>
      <c r="BD29" s="91">
        <f t="shared" si="340"/>
        <v>2037</v>
      </c>
      <c r="BE29" s="91">
        <f t="shared" si="340"/>
        <v>2038</v>
      </c>
      <c r="BF29" s="91">
        <f t="shared" si="340"/>
        <v>2039</v>
      </c>
      <c r="BG29" s="91">
        <f t="shared" si="340"/>
        <v>2040</v>
      </c>
      <c r="BH29" s="91">
        <f t="shared" si="340"/>
        <v>2041</v>
      </c>
      <c r="BI29" s="91">
        <f t="shared" si="340"/>
        <v>2042</v>
      </c>
      <c r="BJ29" s="91">
        <f t="shared" si="340"/>
        <v>2043</v>
      </c>
      <c r="BK29" s="91">
        <f t="shared" si="340"/>
        <v>2044</v>
      </c>
      <c r="BL29" s="91">
        <f t="shared" si="340"/>
        <v>2045</v>
      </c>
      <c r="BM29" s="91">
        <f t="shared" si="340"/>
        <v>2046</v>
      </c>
      <c r="BN29" s="91">
        <f t="shared" si="340"/>
        <v>2047</v>
      </c>
      <c r="BO29" s="91">
        <f t="shared" si="340"/>
        <v>2048</v>
      </c>
      <c r="BP29" s="91">
        <f t="shared" si="340"/>
        <v>2049</v>
      </c>
      <c r="BQ29" s="91">
        <f t="shared" si="340"/>
        <v>2050</v>
      </c>
      <c r="BR29" s="91">
        <f t="shared" si="340"/>
        <v>2051</v>
      </c>
      <c r="BS29" s="91">
        <f t="shared" si="340"/>
        <v>2052</v>
      </c>
      <c r="BT29" s="91">
        <f t="shared" si="340"/>
        <v>2053</v>
      </c>
      <c r="BU29" s="91">
        <f t="shared" si="340"/>
        <v>2054</v>
      </c>
      <c r="BV29" s="91">
        <f t="shared" si="340"/>
        <v>2055</v>
      </c>
      <c r="BW29" s="91">
        <f t="shared" si="340"/>
        <v>2056</v>
      </c>
      <c r="BX29" s="91">
        <f t="shared" si="340"/>
        <v>2057</v>
      </c>
      <c r="BY29" s="91">
        <f t="shared" si="340"/>
        <v>2058</v>
      </c>
      <c r="BZ29" s="91">
        <f t="shared" si="340"/>
        <v>2059</v>
      </c>
      <c r="CA29" s="91">
        <f t="shared" si="340"/>
        <v>2060</v>
      </c>
      <c r="CB29" s="91">
        <f t="shared" si="340"/>
        <v>2061</v>
      </c>
      <c r="CC29" s="91">
        <f t="shared" si="340"/>
        <v>2062</v>
      </c>
      <c r="CD29" s="91">
        <f t="shared" si="340"/>
        <v>2063</v>
      </c>
      <c r="CE29" s="91">
        <f t="shared" si="340"/>
        <v>2064</v>
      </c>
      <c r="CF29" s="91">
        <f t="shared" si="340"/>
        <v>2065</v>
      </c>
      <c r="CG29" s="91">
        <f t="shared" si="340"/>
        <v>2066</v>
      </c>
      <c r="CH29" s="91">
        <f t="shared" si="340"/>
        <v>2067</v>
      </c>
      <c r="CI29" s="91">
        <f t="shared" si="340"/>
        <v>2068</v>
      </c>
      <c r="CJ29" s="91">
        <f t="shared" si="340"/>
        <v>2069</v>
      </c>
      <c r="CK29" s="91">
        <f t="shared" si="340"/>
        <v>2070</v>
      </c>
      <c r="CL29" s="91">
        <f t="shared" si="340"/>
        <v>2071</v>
      </c>
      <c r="CM29" s="91">
        <f t="shared" si="340"/>
        <v>2072</v>
      </c>
      <c r="CN29" s="91">
        <f t="shared" si="340"/>
        <v>2073</v>
      </c>
      <c r="CO29" s="91">
        <f t="shared" si="340"/>
        <v>2074</v>
      </c>
      <c r="CP29" s="91">
        <f t="shared" si="340"/>
        <v>2075</v>
      </c>
      <c r="CQ29" s="91">
        <f t="shared" si="340"/>
        <v>2076</v>
      </c>
      <c r="CR29" s="91">
        <f t="shared" si="340"/>
        <v>2077</v>
      </c>
      <c r="CS29" s="91">
        <f t="shared" si="340"/>
        <v>2078</v>
      </c>
      <c r="CT29" s="91">
        <f t="shared" si="340"/>
        <v>2079</v>
      </c>
      <c r="CU29" s="91">
        <f t="shared" si="340"/>
        <v>2080</v>
      </c>
      <c r="CV29" s="91">
        <f t="shared" si="340"/>
        <v>2081</v>
      </c>
      <c r="CW29" s="91">
        <f t="shared" si="340"/>
        <v>2082</v>
      </c>
      <c r="CX29" s="91">
        <f t="shared" si="340"/>
        <v>2083</v>
      </c>
      <c r="CY29" s="91">
        <f t="shared" si="340"/>
        <v>2084</v>
      </c>
      <c r="CZ29" s="91">
        <f t="shared" si="340"/>
        <v>2085</v>
      </c>
      <c r="DA29" s="91">
        <f t="shared" si="340"/>
        <v>2086</v>
      </c>
      <c r="DB29" s="91">
        <f t="shared" si="340"/>
        <v>2087</v>
      </c>
      <c r="DC29" s="91">
        <f t="shared" si="340"/>
        <v>2088</v>
      </c>
      <c r="DD29" s="91">
        <f t="shared" si="340"/>
        <v>2089</v>
      </c>
      <c r="DE29" s="91">
        <f t="shared" ref="DE29:EM29" si="341">$AQ$29+DE13</f>
        <v>2090</v>
      </c>
      <c r="DF29" s="91">
        <f t="shared" si="341"/>
        <v>2091</v>
      </c>
      <c r="DG29" s="91">
        <f t="shared" si="341"/>
        <v>2092</v>
      </c>
      <c r="DH29" s="91">
        <f t="shared" si="341"/>
        <v>2093</v>
      </c>
      <c r="DI29" s="91">
        <f t="shared" si="341"/>
        <v>2094</v>
      </c>
      <c r="DJ29" s="91">
        <f t="shared" si="341"/>
        <v>2095</v>
      </c>
      <c r="DK29" s="91">
        <f t="shared" si="341"/>
        <v>2096</v>
      </c>
      <c r="DL29" s="91">
        <f t="shared" si="341"/>
        <v>2097</v>
      </c>
      <c r="DM29" s="91">
        <f t="shared" si="341"/>
        <v>2098</v>
      </c>
      <c r="DN29" s="91">
        <f t="shared" si="341"/>
        <v>2099</v>
      </c>
      <c r="DO29" s="91">
        <f t="shared" si="341"/>
        <v>2100</v>
      </c>
      <c r="DP29" s="91">
        <f t="shared" si="341"/>
        <v>2101</v>
      </c>
      <c r="DQ29" s="91">
        <f t="shared" si="341"/>
        <v>2102</v>
      </c>
      <c r="DR29" s="91">
        <f t="shared" si="341"/>
        <v>2103</v>
      </c>
      <c r="DS29" s="91">
        <f t="shared" si="341"/>
        <v>2104</v>
      </c>
      <c r="DT29" s="91">
        <f t="shared" si="341"/>
        <v>2105</v>
      </c>
      <c r="DU29" s="91">
        <f t="shared" si="341"/>
        <v>2106</v>
      </c>
      <c r="DV29" s="91">
        <f t="shared" si="341"/>
        <v>2107</v>
      </c>
      <c r="DW29" s="91">
        <f t="shared" si="341"/>
        <v>2108</v>
      </c>
      <c r="DX29" s="91">
        <f t="shared" si="341"/>
        <v>2109</v>
      </c>
      <c r="DY29" s="91">
        <f t="shared" si="341"/>
        <v>2110</v>
      </c>
      <c r="DZ29" s="91">
        <f t="shared" si="341"/>
        <v>2111</v>
      </c>
      <c r="EA29" s="91">
        <f t="shared" si="341"/>
        <v>2112</v>
      </c>
      <c r="EB29" s="91">
        <f t="shared" si="341"/>
        <v>2113</v>
      </c>
      <c r="EC29" s="91">
        <f t="shared" si="341"/>
        <v>2114</v>
      </c>
      <c r="ED29" s="91">
        <f t="shared" si="341"/>
        <v>2115</v>
      </c>
      <c r="EE29" s="91">
        <f t="shared" si="341"/>
        <v>2116</v>
      </c>
      <c r="EF29" s="91">
        <f t="shared" si="341"/>
        <v>2117</v>
      </c>
      <c r="EG29" s="91">
        <f t="shared" si="341"/>
        <v>2118</v>
      </c>
      <c r="EH29" s="91">
        <f t="shared" si="341"/>
        <v>2119</v>
      </c>
      <c r="EI29" s="91">
        <f t="shared" si="341"/>
        <v>2120</v>
      </c>
      <c r="EJ29" s="91">
        <f t="shared" si="341"/>
        <v>2121</v>
      </c>
      <c r="EK29" s="91">
        <f t="shared" si="341"/>
        <v>2122</v>
      </c>
      <c r="EL29" s="91">
        <f t="shared" si="341"/>
        <v>2123</v>
      </c>
      <c r="EM29" s="91">
        <f t="shared" si="341"/>
        <v>2124</v>
      </c>
      <c r="IM29" s="8"/>
      <c r="IN29" s="8"/>
      <c r="IO29" s="8"/>
      <c r="IP29" s="8"/>
      <c r="IQ29" s="8"/>
      <c r="IR29" s="8"/>
    </row>
    <row r="30" spans="1:351" ht="18.399999999999999">
      <c r="A30" s="29"/>
      <c r="B30" s="16"/>
      <c r="C30" s="40"/>
      <c r="D30" s="32"/>
      <c r="E30" s="40" t="s">
        <v>192</v>
      </c>
      <c r="F30" s="40"/>
      <c r="G30" s="157"/>
      <c r="H30" s="162" t="s">
        <v>187</v>
      </c>
      <c r="I30" s="158"/>
      <c r="J30" s="157"/>
      <c r="K30" s="157"/>
      <c r="L30" s="162" t="s">
        <v>188</v>
      </c>
      <c r="M30" s="162" t="s">
        <v>188</v>
      </c>
      <c r="N30" s="162" t="s">
        <v>188</v>
      </c>
      <c r="O30" s="162" t="s">
        <v>188</v>
      </c>
      <c r="P30" s="159"/>
      <c r="Q30" s="155" t="s">
        <v>188</v>
      </c>
      <c r="R30" s="16"/>
      <c r="S30" s="29"/>
      <c r="U30" t="s">
        <v>193</v>
      </c>
      <c r="V30" s="6">
        <f ca="1">IF(I30&gt;0, Y30, SUM(W14:W27))+IF(J30&gt;0, SUM(AI14:AI27)/J29*J30+AI29+AK29, SUM(AI14:AI27)+SUM(AL14:AM27))+IF(K30&gt;0, SUM(AJ14:AJ27)/K29*K30+AI30, SUM(AJ14:AJ27)+SUM(AN14:AN27))+SUM(AK14:AK27)+IF(P30&gt;0, AA30, SUM(AH14:AH27))-Q29</f>
        <v>0</v>
      </c>
      <c r="X30" t="s">
        <v>194</v>
      </c>
      <c r="Y30" s="8" t="e">
        <f>IF(AH12=$AB$12, I30*$Y$10, (I30/($AB$12-AH12))*(1-(AH12/$AB$12)^$Y$10)*$AB$12)</f>
        <v>#DIV/0!</v>
      </c>
      <c r="Z30" s="8"/>
      <c r="AA30">
        <f>IF($AB$11=$AB$12, $P$30*$Y$10, ($P$30/($AB$12-$AB$11))*(1-($AB$11/$AB$12)^$Y$10)*$AB$12)</f>
        <v>0</v>
      </c>
      <c r="AD30" t="s">
        <v>195</v>
      </c>
      <c r="AH30">
        <f>$K30*$W$12</f>
        <v>0</v>
      </c>
      <c r="AI30">
        <f>IF($Y$11=$AB$12, $AH30*$Y$10, ($AH30/($AB$12-$Y$11))*(1-($Y$11/$AB$12)^$Y$10)*$AB$12)</f>
        <v>0</v>
      </c>
      <c r="AO30" s="8"/>
      <c r="AP30" s="26" t="s">
        <v>196</v>
      </c>
      <c r="AQ30" s="92" t="e">
        <f>IF(AQ$29&gt;'Emissions Tables'!$BD$22,INDEX('Emissions Tables'!$K$23:$BD$35,MATCH('General Project Info'!$D$16,'Emissions Tables'!$J$23:$J$35,0),MATCH('Emissions Tables'!$BD$22,'Emissions Tables'!$K$22:$BD$22,0)),INDEX('Emissions Tables'!$K$23:$BD$35,MATCH('General Project Info'!$D$16,'Emissions Tables'!$J$23:$J$35,0),MATCH(AQ$29,'Emissions Tables'!$K$22:$BD$22,0)))/1000</f>
        <v>#N/A</v>
      </c>
      <c r="AR30" s="92" t="e">
        <f>IF(AR$29&gt;'Emissions Tables'!$BD$22,INDEX('Emissions Tables'!$K$23:$BD$35,MATCH('General Project Info'!$D$16,'Emissions Tables'!$J$23:$J$35,0),MATCH('Emissions Tables'!$BD$22,'Emissions Tables'!$K$22:$BD$22,0)),INDEX('Emissions Tables'!$K$23:$BD$35,MATCH('General Project Info'!$D$16,'Emissions Tables'!$J$23:$J$35,0),MATCH(AR$29,'Emissions Tables'!$K$22:$BD$22,0)))/1000</f>
        <v>#N/A</v>
      </c>
      <c r="AS30" s="92" t="e">
        <f>IF(AS$29&gt;'Emissions Tables'!$BD$22,INDEX('Emissions Tables'!$K$23:$BD$35,MATCH('General Project Info'!$D$16,'Emissions Tables'!$J$23:$J$35,0),MATCH('Emissions Tables'!$BD$22,'Emissions Tables'!$K$22:$BD$22,0)),INDEX('Emissions Tables'!$K$23:$BD$35,MATCH('General Project Info'!$D$16,'Emissions Tables'!$J$23:$J$35,0),MATCH(AS$29,'Emissions Tables'!$K$22:$BD$22,0)))/1000</f>
        <v>#N/A</v>
      </c>
      <c r="AT30" s="92" t="e">
        <f>IF(AT$29&gt;'Emissions Tables'!$BD$22,INDEX('Emissions Tables'!$K$23:$BD$35,MATCH('General Project Info'!$D$16,'Emissions Tables'!$J$23:$J$35,0),MATCH('Emissions Tables'!$BD$22,'Emissions Tables'!$K$22:$BD$22,0)),INDEX('Emissions Tables'!$K$23:$BD$35,MATCH('General Project Info'!$D$16,'Emissions Tables'!$J$23:$J$35,0),MATCH(AT$29,'Emissions Tables'!$K$22:$BD$22,0)))/1000</f>
        <v>#N/A</v>
      </c>
      <c r="AU30" s="92" t="e">
        <f>IF(AU$29&gt;'Emissions Tables'!$BD$22,INDEX('Emissions Tables'!$K$23:$BD$35,MATCH('General Project Info'!$D$16,'Emissions Tables'!$J$23:$J$35,0),MATCH('Emissions Tables'!$BD$22,'Emissions Tables'!$K$22:$BD$22,0)),INDEX('Emissions Tables'!$K$23:$BD$35,MATCH('General Project Info'!$D$16,'Emissions Tables'!$J$23:$J$35,0),MATCH(AU$29,'Emissions Tables'!$K$22:$BD$22,0)))/1000</f>
        <v>#N/A</v>
      </c>
      <c r="AV30" s="92" t="e">
        <f>IF(AV$29&gt;'Emissions Tables'!$BD$22,INDEX('Emissions Tables'!$K$23:$BD$35,MATCH('General Project Info'!$D$16,'Emissions Tables'!$J$23:$J$35,0),MATCH('Emissions Tables'!$BD$22,'Emissions Tables'!$K$22:$BD$22,0)),INDEX('Emissions Tables'!$K$23:$BD$35,MATCH('General Project Info'!$D$16,'Emissions Tables'!$J$23:$J$35,0),MATCH(AV$29,'Emissions Tables'!$K$22:$BD$22,0)))/1000</f>
        <v>#N/A</v>
      </c>
      <c r="AW30" s="92" t="e">
        <f>IF(AW$29&gt;'Emissions Tables'!$BD$22,INDEX('Emissions Tables'!$K$23:$BD$35,MATCH('General Project Info'!$D$16,'Emissions Tables'!$J$23:$J$35,0),MATCH('Emissions Tables'!$BD$22,'Emissions Tables'!$K$22:$BD$22,0)),INDEX('Emissions Tables'!$K$23:$BD$35,MATCH('General Project Info'!$D$16,'Emissions Tables'!$J$23:$J$35,0),MATCH(AW$29,'Emissions Tables'!$K$22:$BD$22,0)))/1000</f>
        <v>#N/A</v>
      </c>
      <c r="AX30" s="92" t="e">
        <f>IF(AX$29&gt;'Emissions Tables'!$BD$22,INDEX('Emissions Tables'!$K$23:$BD$35,MATCH('General Project Info'!$D$16,'Emissions Tables'!$J$23:$J$35,0),MATCH('Emissions Tables'!$BD$22,'Emissions Tables'!$K$22:$BD$22,0)),INDEX('Emissions Tables'!$K$23:$BD$35,MATCH('General Project Info'!$D$16,'Emissions Tables'!$J$23:$J$35,0),MATCH(AX$29,'Emissions Tables'!$K$22:$BD$22,0)))/1000</f>
        <v>#N/A</v>
      </c>
      <c r="AY30" s="92" t="e">
        <f>IF(AY$29&gt;'Emissions Tables'!$BD$22,INDEX('Emissions Tables'!$K$23:$BD$35,MATCH('General Project Info'!$D$16,'Emissions Tables'!$J$23:$J$35,0),MATCH('Emissions Tables'!$BD$22,'Emissions Tables'!$K$22:$BD$22,0)),INDEX('Emissions Tables'!$K$23:$BD$35,MATCH('General Project Info'!$D$16,'Emissions Tables'!$J$23:$J$35,0),MATCH(AY$29,'Emissions Tables'!$K$22:$BD$22,0)))/1000</f>
        <v>#N/A</v>
      </c>
      <c r="AZ30" s="92" t="e">
        <f>IF(AZ$29&gt;'Emissions Tables'!$BD$22,INDEX('Emissions Tables'!$K$23:$BD$35,MATCH('General Project Info'!$D$16,'Emissions Tables'!$J$23:$J$35,0),MATCH('Emissions Tables'!$BD$22,'Emissions Tables'!$K$22:$BD$22,0)),INDEX('Emissions Tables'!$K$23:$BD$35,MATCH('General Project Info'!$D$16,'Emissions Tables'!$J$23:$J$35,0),MATCH(AZ$29,'Emissions Tables'!$K$22:$BD$22,0)))/1000</f>
        <v>#N/A</v>
      </c>
      <c r="BA30" s="92" t="e">
        <f>IF(BA$29&gt;'Emissions Tables'!$BD$22,INDEX('Emissions Tables'!$K$23:$BD$35,MATCH('General Project Info'!$D$16,'Emissions Tables'!$J$23:$J$35,0),MATCH('Emissions Tables'!$BD$22,'Emissions Tables'!$K$22:$BD$22,0)),INDEX('Emissions Tables'!$K$23:$BD$35,MATCH('General Project Info'!$D$16,'Emissions Tables'!$J$23:$J$35,0),MATCH(BA$29,'Emissions Tables'!$K$22:$BD$22,0)))/1000</f>
        <v>#N/A</v>
      </c>
      <c r="BB30" s="92" t="e">
        <f>IF(BB$29&gt;'Emissions Tables'!$BD$22,INDEX('Emissions Tables'!$K$23:$BD$35,MATCH('General Project Info'!$D$16,'Emissions Tables'!$J$23:$J$35,0),MATCH('Emissions Tables'!$BD$22,'Emissions Tables'!$K$22:$BD$22,0)),INDEX('Emissions Tables'!$K$23:$BD$35,MATCH('General Project Info'!$D$16,'Emissions Tables'!$J$23:$J$35,0),MATCH(BB$29,'Emissions Tables'!$K$22:$BD$22,0)))/1000</f>
        <v>#N/A</v>
      </c>
      <c r="BC30" s="92" t="e">
        <f>IF(BC$29&gt;'Emissions Tables'!$BD$22,INDEX('Emissions Tables'!$K$23:$BD$35,MATCH('General Project Info'!$D$16,'Emissions Tables'!$J$23:$J$35,0),MATCH('Emissions Tables'!$BD$22,'Emissions Tables'!$K$22:$BD$22,0)),INDEX('Emissions Tables'!$K$23:$BD$35,MATCH('General Project Info'!$D$16,'Emissions Tables'!$J$23:$J$35,0),MATCH(BC$29,'Emissions Tables'!$K$22:$BD$22,0)))/1000</f>
        <v>#N/A</v>
      </c>
      <c r="BD30" s="92" t="e">
        <f>IF(BD$29&gt;'Emissions Tables'!$BD$22,INDEX('Emissions Tables'!$K$23:$BD$35,MATCH('General Project Info'!$D$16,'Emissions Tables'!$J$23:$J$35,0),MATCH('Emissions Tables'!$BD$22,'Emissions Tables'!$K$22:$BD$22,0)),INDEX('Emissions Tables'!$K$23:$BD$35,MATCH('General Project Info'!$D$16,'Emissions Tables'!$J$23:$J$35,0),MATCH(BD$29,'Emissions Tables'!$K$22:$BD$22,0)))/1000</f>
        <v>#N/A</v>
      </c>
      <c r="BE30" s="92" t="e">
        <f>IF(BE$29&gt;'Emissions Tables'!$BD$22,INDEX('Emissions Tables'!$K$23:$BD$35,MATCH('General Project Info'!$D$16,'Emissions Tables'!$J$23:$J$35,0),MATCH('Emissions Tables'!$BD$22,'Emissions Tables'!$K$22:$BD$22,0)),INDEX('Emissions Tables'!$K$23:$BD$35,MATCH('General Project Info'!$D$16,'Emissions Tables'!$J$23:$J$35,0),MATCH(BE$29,'Emissions Tables'!$K$22:$BD$22,0)))/1000</f>
        <v>#N/A</v>
      </c>
      <c r="BF30" s="92" t="e">
        <f>IF(BF$29&gt;'Emissions Tables'!$BD$22,INDEX('Emissions Tables'!$K$23:$BD$35,MATCH('General Project Info'!$D$16,'Emissions Tables'!$J$23:$J$35,0),MATCH('Emissions Tables'!$BD$22,'Emissions Tables'!$K$22:$BD$22,0)),INDEX('Emissions Tables'!$K$23:$BD$35,MATCH('General Project Info'!$D$16,'Emissions Tables'!$J$23:$J$35,0),MATCH(BF$29,'Emissions Tables'!$K$22:$BD$22,0)))/1000</f>
        <v>#N/A</v>
      </c>
      <c r="BG30" s="92" t="e">
        <f>IF(BG$29&gt;'Emissions Tables'!$BD$22,INDEX('Emissions Tables'!$K$23:$BD$35,MATCH('General Project Info'!$D$16,'Emissions Tables'!$J$23:$J$35,0),MATCH('Emissions Tables'!$BD$22,'Emissions Tables'!$K$22:$BD$22,0)),INDEX('Emissions Tables'!$K$23:$BD$35,MATCH('General Project Info'!$D$16,'Emissions Tables'!$J$23:$J$35,0),MATCH(BG$29,'Emissions Tables'!$K$22:$BD$22,0)))/1000</f>
        <v>#N/A</v>
      </c>
      <c r="BH30" s="92" t="e">
        <f>IF(BH$29&gt;'Emissions Tables'!$BD$22,INDEX('Emissions Tables'!$K$23:$BD$35,MATCH('General Project Info'!$D$16,'Emissions Tables'!$J$23:$J$35,0),MATCH('Emissions Tables'!$BD$22,'Emissions Tables'!$K$22:$BD$22,0)),INDEX('Emissions Tables'!$K$23:$BD$35,MATCH('General Project Info'!$D$16,'Emissions Tables'!$J$23:$J$35,0),MATCH(BH$29,'Emissions Tables'!$K$22:$BD$22,0)))/1000</f>
        <v>#N/A</v>
      </c>
      <c r="BI30" s="92" t="e">
        <f>IF(BI$29&gt;'Emissions Tables'!$BD$22,INDEX('Emissions Tables'!$K$23:$BD$35,MATCH('General Project Info'!$D$16,'Emissions Tables'!$J$23:$J$35,0),MATCH('Emissions Tables'!$BD$22,'Emissions Tables'!$K$22:$BD$22,0)),INDEX('Emissions Tables'!$K$23:$BD$35,MATCH('General Project Info'!$D$16,'Emissions Tables'!$J$23:$J$35,0),MATCH(BI$29,'Emissions Tables'!$K$22:$BD$22,0)))/1000</f>
        <v>#N/A</v>
      </c>
      <c r="BJ30" s="92" t="e">
        <f>IF(BJ$29&gt;'Emissions Tables'!$BD$22,INDEX('Emissions Tables'!$K$23:$BD$35,MATCH('General Project Info'!$D$16,'Emissions Tables'!$J$23:$J$35,0),MATCH('Emissions Tables'!$BD$22,'Emissions Tables'!$K$22:$BD$22,0)),INDEX('Emissions Tables'!$K$23:$BD$35,MATCH('General Project Info'!$D$16,'Emissions Tables'!$J$23:$J$35,0),MATCH(BJ$29,'Emissions Tables'!$K$22:$BD$22,0)))/1000</f>
        <v>#N/A</v>
      </c>
      <c r="BK30" s="92" t="e">
        <f>IF(BK$29&gt;'Emissions Tables'!$BD$22,INDEX('Emissions Tables'!$K$23:$BD$35,MATCH('General Project Info'!$D$16,'Emissions Tables'!$J$23:$J$35,0),MATCH('Emissions Tables'!$BD$22,'Emissions Tables'!$K$22:$BD$22,0)),INDEX('Emissions Tables'!$K$23:$BD$35,MATCH('General Project Info'!$D$16,'Emissions Tables'!$J$23:$J$35,0),MATCH(BK$29,'Emissions Tables'!$K$22:$BD$22,0)))/1000</f>
        <v>#N/A</v>
      </c>
      <c r="BL30" s="92" t="e">
        <f>IF(BL$29&gt;'Emissions Tables'!$BD$22,INDEX('Emissions Tables'!$K$23:$BD$35,MATCH('General Project Info'!$D$16,'Emissions Tables'!$J$23:$J$35,0),MATCH('Emissions Tables'!$BD$22,'Emissions Tables'!$K$22:$BD$22,0)),INDEX('Emissions Tables'!$K$23:$BD$35,MATCH('General Project Info'!$D$16,'Emissions Tables'!$J$23:$J$35,0),MATCH(BL$29,'Emissions Tables'!$K$22:$BD$22,0)))/1000</f>
        <v>#N/A</v>
      </c>
      <c r="BM30" s="92" t="e">
        <f>IF(BM$29&gt;'Emissions Tables'!$BD$22,INDEX('Emissions Tables'!$K$23:$BD$35,MATCH('General Project Info'!$D$16,'Emissions Tables'!$J$23:$J$35,0),MATCH('Emissions Tables'!$BD$22,'Emissions Tables'!$K$22:$BD$22,0)),INDEX('Emissions Tables'!$K$23:$BD$35,MATCH('General Project Info'!$D$16,'Emissions Tables'!$J$23:$J$35,0),MATCH(BM$29,'Emissions Tables'!$K$22:$BD$22,0)))/1000</f>
        <v>#N/A</v>
      </c>
      <c r="BN30" s="92" t="e">
        <f>IF(BN$29&gt;'Emissions Tables'!$BD$22,INDEX('Emissions Tables'!$K$23:$BD$35,MATCH('General Project Info'!$D$16,'Emissions Tables'!$J$23:$J$35,0),MATCH('Emissions Tables'!$BD$22,'Emissions Tables'!$K$22:$BD$22,0)),INDEX('Emissions Tables'!$K$23:$BD$35,MATCH('General Project Info'!$D$16,'Emissions Tables'!$J$23:$J$35,0),MATCH(BN$29,'Emissions Tables'!$K$22:$BD$22,0)))/1000</f>
        <v>#N/A</v>
      </c>
      <c r="BO30" s="92" t="e">
        <f>IF(BO$29&gt;'Emissions Tables'!$BD$22,INDEX('Emissions Tables'!$K$23:$BD$35,MATCH('General Project Info'!$D$16,'Emissions Tables'!$J$23:$J$35,0),MATCH('Emissions Tables'!$BD$22,'Emissions Tables'!$K$22:$BD$22,0)),INDEX('Emissions Tables'!$K$23:$BD$35,MATCH('General Project Info'!$D$16,'Emissions Tables'!$J$23:$J$35,0),MATCH(BO$29,'Emissions Tables'!$K$22:$BD$22,0)))/1000</f>
        <v>#N/A</v>
      </c>
      <c r="BP30" s="92" t="e">
        <f>IF(BP$29&gt;'Emissions Tables'!$BD$22,INDEX('Emissions Tables'!$K$23:$BD$35,MATCH('General Project Info'!$D$16,'Emissions Tables'!$J$23:$J$35,0),MATCH('Emissions Tables'!$BD$22,'Emissions Tables'!$K$22:$BD$22,0)),INDEX('Emissions Tables'!$K$23:$BD$35,MATCH('General Project Info'!$D$16,'Emissions Tables'!$J$23:$J$35,0),MATCH(BP$29,'Emissions Tables'!$K$22:$BD$22,0)))/1000</f>
        <v>#N/A</v>
      </c>
      <c r="BQ30" s="92" t="e">
        <f>IF(BQ$29&gt;'Emissions Tables'!$BD$22,INDEX('Emissions Tables'!$K$23:$BD$35,MATCH('General Project Info'!$D$16,'Emissions Tables'!$J$23:$J$35,0),MATCH('Emissions Tables'!$BD$22,'Emissions Tables'!$K$22:$BD$22,0)),INDEX('Emissions Tables'!$K$23:$BD$35,MATCH('General Project Info'!$D$16,'Emissions Tables'!$J$23:$J$35,0),MATCH(BQ$29,'Emissions Tables'!$K$22:$BD$22,0)))/1000</f>
        <v>#N/A</v>
      </c>
      <c r="BR30" s="92" t="e">
        <f>IF(BR$29&gt;'Emissions Tables'!$BD$22,INDEX('Emissions Tables'!$K$23:$BD$35,MATCH('General Project Info'!$D$16,'Emissions Tables'!$J$23:$J$35,0),MATCH('Emissions Tables'!$BD$22,'Emissions Tables'!$K$22:$BD$22,0)),INDEX('Emissions Tables'!$K$23:$BD$35,MATCH('General Project Info'!$D$16,'Emissions Tables'!$J$23:$J$35,0),MATCH(BR$29,'Emissions Tables'!$K$22:$BD$22,0)))/1000</f>
        <v>#N/A</v>
      </c>
      <c r="BS30" s="92" t="e">
        <f>IF(BS$29&gt;'Emissions Tables'!$BD$22,INDEX('Emissions Tables'!$K$23:$BD$35,MATCH('General Project Info'!$D$16,'Emissions Tables'!$J$23:$J$35,0),MATCH('Emissions Tables'!$BD$22,'Emissions Tables'!$K$22:$BD$22,0)),INDEX('Emissions Tables'!$K$23:$BD$35,MATCH('General Project Info'!$D$16,'Emissions Tables'!$J$23:$J$35,0),MATCH(BS$29,'Emissions Tables'!$K$22:$BD$22,0)))/1000</f>
        <v>#N/A</v>
      </c>
      <c r="BT30" s="92" t="e">
        <f>IF(BT$29&gt;'Emissions Tables'!$BD$22,INDEX('Emissions Tables'!$K$23:$BD$35,MATCH('General Project Info'!$D$16,'Emissions Tables'!$J$23:$J$35,0),MATCH('Emissions Tables'!$BD$22,'Emissions Tables'!$K$22:$BD$22,0)),INDEX('Emissions Tables'!$K$23:$BD$35,MATCH('General Project Info'!$D$16,'Emissions Tables'!$J$23:$J$35,0),MATCH(BT$29,'Emissions Tables'!$K$22:$BD$22,0)))/1000</f>
        <v>#N/A</v>
      </c>
      <c r="BU30" s="92" t="e">
        <f>IF(BU$29&gt;'Emissions Tables'!$BD$22,INDEX('Emissions Tables'!$K$23:$BD$35,MATCH('General Project Info'!$D$16,'Emissions Tables'!$J$23:$J$35,0),MATCH('Emissions Tables'!$BD$22,'Emissions Tables'!$K$22:$BD$22,0)),INDEX('Emissions Tables'!$K$23:$BD$35,MATCH('General Project Info'!$D$16,'Emissions Tables'!$J$23:$J$35,0),MATCH(BU$29,'Emissions Tables'!$K$22:$BD$22,0)))/1000</f>
        <v>#N/A</v>
      </c>
      <c r="BV30" s="92" t="e">
        <f>IF(BV$29&gt;'Emissions Tables'!$BD$22,INDEX('Emissions Tables'!$K$23:$BD$35,MATCH('General Project Info'!$D$16,'Emissions Tables'!$J$23:$J$35,0),MATCH('Emissions Tables'!$BD$22,'Emissions Tables'!$K$22:$BD$22,0)),INDEX('Emissions Tables'!$K$23:$BD$35,MATCH('General Project Info'!$D$16,'Emissions Tables'!$J$23:$J$35,0),MATCH(BV$29,'Emissions Tables'!$K$22:$BD$22,0)))/1000</f>
        <v>#N/A</v>
      </c>
      <c r="BW30" s="92" t="e">
        <f>IF(BW$29&gt;'Emissions Tables'!$BD$22,INDEX('Emissions Tables'!$K$23:$BD$35,MATCH('General Project Info'!$D$16,'Emissions Tables'!$J$23:$J$35,0),MATCH('Emissions Tables'!$BD$22,'Emissions Tables'!$K$22:$BD$22,0)),INDEX('Emissions Tables'!$K$23:$BD$35,MATCH('General Project Info'!$D$16,'Emissions Tables'!$J$23:$J$35,0),MATCH(BW$29,'Emissions Tables'!$K$22:$BD$22,0)))/1000</f>
        <v>#N/A</v>
      </c>
      <c r="BX30" s="92" t="e">
        <f>IF(BX$29&gt;'Emissions Tables'!$BD$22,INDEX('Emissions Tables'!$K$23:$BD$35,MATCH('General Project Info'!$D$16,'Emissions Tables'!$J$23:$J$35,0),MATCH('Emissions Tables'!$BD$22,'Emissions Tables'!$K$22:$BD$22,0)),INDEX('Emissions Tables'!$K$23:$BD$35,MATCH('General Project Info'!$D$16,'Emissions Tables'!$J$23:$J$35,0),MATCH(BX$29,'Emissions Tables'!$K$22:$BD$22,0)))/1000</f>
        <v>#N/A</v>
      </c>
      <c r="BY30" s="92" t="e">
        <f>IF(BY$29&gt;'Emissions Tables'!$BD$22,INDEX('Emissions Tables'!$K$23:$BD$35,MATCH('General Project Info'!$D$16,'Emissions Tables'!$J$23:$J$35,0),MATCH('Emissions Tables'!$BD$22,'Emissions Tables'!$K$22:$BD$22,0)),INDEX('Emissions Tables'!$K$23:$BD$35,MATCH('General Project Info'!$D$16,'Emissions Tables'!$J$23:$J$35,0),MATCH(BY$29,'Emissions Tables'!$K$22:$BD$22,0)))/1000</f>
        <v>#N/A</v>
      </c>
      <c r="BZ30" s="92" t="e">
        <f>IF(BZ$29&gt;'Emissions Tables'!$BD$22,INDEX('Emissions Tables'!$K$23:$BD$35,MATCH('General Project Info'!$D$16,'Emissions Tables'!$J$23:$J$35,0),MATCH('Emissions Tables'!$BD$22,'Emissions Tables'!$K$22:$BD$22,0)),INDEX('Emissions Tables'!$K$23:$BD$35,MATCH('General Project Info'!$D$16,'Emissions Tables'!$J$23:$J$35,0),MATCH(BZ$29,'Emissions Tables'!$K$22:$BD$22,0)))/1000</f>
        <v>#N/A</v>
      </c>
      <c r="CA30" s="92" t="e">
        <f>IF(CA$29&gt;'Emissions Tables'!$BD$22,INDEX('Emissions Tables'!$K$23:$BD$35,MATCH('General Project Info'!$D$16,'Emissions Tables'!$J$23:$J$35,0),MATCH('Emissions Tables'!$BD$22,'Emissions Tables'!$K$22:$BD$22,0)),INDEX('Emissions Tables'!$K$23:$BD$35,MATCH('General Project Info'!$D$16,'Emissions Tables'!$J$23:$J$35,0),MATCH(CA$29,'Emissions Tables'!$K$22:$BD$22,0)))/1000</f>
        <v>#N/A</v>
      </c>
      <c r="CB30" s="92" t="e">
        <f>IF(CB$29&gt;'Emissions Tables'!$BD$22,INDEX('Emissions Tables'!$K$23:$BD$35,MATCH('General Project Info'!$D$16,'Emissions Tables'!$J$23:$J$35,0),MATCH('Emissions Tables'!$BD$22,'Emissions Tables'!$K$22:$BD$22,0)),INDEX('Emissions Tables'!$K$23:$BD$35,MATCH('General Project Info'!$D$16,'Emissions Tables'!$J$23:$J$35,0),MATCH(CB$29,'Emissions Tables'!$K$22:$BD$22,0)))/1000</f>
        <v>#N/A</v>
      </c>
      <c r="CC30" s="92" t="e">
        <f>IF(CC$29&gt;'Emissions Tables'!$BD$22,INDEX('Emissions Tables'!$K$23:$BD$35,MATCH('General Project Info'!$D$16,'Emissions Tables'!$J$23:$J$35,0),MATCH('Emissions Tables'!$BD$22,'Emissions Tables'!$K$22:$BD$22,0)),INDEX('Emissions Tables'!$K$23:$BD$35,MATCH('General Project Info'!$D$16,'Emissions Tables'!$J$23:$J$35,0),MATCH(CC$29,'Emissions Tables'!$K$22:$BD$22,0)))/1000</f>
        <v>#N/A</v>
      </c>
      <c r="CD30" s="92" t="e">
        <f>IF(CD$29&gt;'Emissions Tables'!$BD$22,INDEX('Emissions Tables'!$K$23:$BD$35,MATCH('General Project Info'!$D$16,'Emissions Tables'!$J$23:$J$35,0),MATCH('Emissions Tables'!$BD$22,'Emissions Tables'!$K$22:$BD$22,0)),INDEX('Emissions Tables'!$K$23:$BD$35,MATCH('General Project Info'!$D$16,'Emissions Tables'!$J$23:$J$35,0),MATCH(CD$29,'Emissions Tables'!$K$22:$BD$22,0)))/1000</f>
        <v>#N/A</v>
      </c>
      <c r="CE30" s="92" t="e">
        <f>IF(CE$29&gt;'Emissions Tables'!$BD$22,INDEX('Emissions Tables'!$K$23:$BD$35,MATCH('General Project Info'!$D$16,'Emissions Tables'!$J$23:$J$35,0),MATCH('Emissions Tables'!$BD$22,'Emissions Tables'!$K$22:$BD$22,0)),INDEX('Emissions Tables'!$K$23:$BD$35,MATCH('General Project Info'!$D$16,'Emissions Tables'!$J$23:$J$35,0),MATCH(CE$29,'Emissions Tables'!$K$22:$BD$22,0)))/1000</f>
        <v>#N/A</v>
      </c>
      <c r="CF30" s="92" t="e">
        <f>IF(CF$29&gt;'Emissions Tables'!$BD$22,INDEX('Emissions Tables'!$K$23:$BD$35,MATCH('General Project Info'!$D$16,'Emissions Tables'!$J$23:$J$35,0),MATCH('Emissions Tables'!$BD$22,'Emissions Tables'!$K$22:$BD$22,0)),INDEX('Emissions Tables'!$K$23:$BD$35,MATCH('General Project Info'!$D$16,'Emissions Tables'!$J$23:$J$35,0),MATCH(CF$29,'Emissions Tables'!$K$22:$BD$22,0)))/1000</f>
        <v>#N/A</v>
      </c>
      <c r="CG30" s="92" t="e">
        <f>IF(CG$29&gt;'Emissions Tables'!$BD$22,INDEX('Emissions Tables'!$K$23:$BD$35,MATCH('General Project Info'!$D$16,'Emissions Tables'!$J$23:$J$35,0),MATCH('Emissions Tables'!$BD$22,'Emissions Tables'!$K$22:$BD$22,0)),INDEX('Emissions Tables'!$K$23:$BD$35,MATCH('General Project Info'!$D$16,'Emissions Tables'!$J$23:$J$35,0),MATCH(CG$29,'Emissions Tables'!$K$22:$BD$22,0)))/1000</f>
        <v>#N/A</v>
      </c>
      <c r="CH30" s="92" t="e">
        <f>IF(CH$29&gt;'Emissions Tables'!$BD$22,INDEX('Emissions Tables'!$K$23:$BD$35,MATCH('General Project Info'!$D$16,'Emissions Tables'!$J$23:$J$35,0),MATCH('Emissions Tables'!$BD$22,'Emissions Tables'!$K$22:$BD$22,0)),INDEX('Emissions Tables'!$K$23:$BD$35,MATCH('General Project Info'!$D$16,'Emissions Tables'!$J$23:$J$35,0),MATCH(CH$29,'Emissions Tables'!$K$22:$BD$22,0)))/1000</f>
        <v>#N/A</v>
      </c>
      <c r="CI30" s="92" t="e">
        <f>IF(CI$29&gt;'Emissions Tables'!$BD$22,INDEX('Emissions Tables'!$K$23:$BD$35,MATCH('General Project Info'!$D$16,'Emissions Tables'!$J$23:$J$35,0),MATCH('Emissions Tables'!$BD$22,'Emissions Tables'!$K$22:$BD$22,0)),INDEX('Emissions Tables'!$K$23:$BD$35,MATCH('General Project Info'!$D$16,'Emissions Tables'!$J$23:$J$35,0),MATCH(CI$29,'Emissions Tables'!$K$22:$BD$22,0)))/1000</f>
        <v>#N/A</v>
      </c>
      <c r="CJ30" s="92" t="e">
        <f>IF(CJ$29&gt;'Emissions Tables'!$BD$22,INDEX('Emissions Tables'!$K$23:$BD$35,MATCH('General Project Info'!$D$16,'Emissions Tables'!$J$23:$J$35,0),MATCH('Emissions Tables'!$BD$22,'Emissions Tables'!$K$22:$BD$22,0)),INDEX('Emissions Tables'!$K$23:$BD$35,MATCH('General Project Info'!$D$16,'Emissions Tables'!$J$23:$J$35,0),MATCH(CJ$29,'Emissions Tables'!$K$22:$BD$22,0)))/1000</f>
        <v>#N/A</v>
      </c>
      <c r="CK30" s="92" t="e">
        <f>IF(CK$29&gt;'Emissions Tables'!$BD$22,INDEX('Emissions Tables'!$K$23:$BD$35,MATCH('General Project Info'!$D$16,'Emissions Tables'!$J$23:$J$35,0),MATCH('Emissions Tables'!$BD$22,'Emissions Tables'!$K$22:$BD$22,0)),INDEX('Emissions Tables'!$K$23:$BD$35,MATCH('General Project Info'!$D$16,'Emissions Tables'!$J$23:$J$35,0),MATCH(CK$29,'Emissions Tables'!$K$22:$BD$22,0)))/1000</f>
        <v>#N/A</v>
      </c>
      <c r="CL30" s="92" t="e">
        <f>IF(CL$29&gt;'Emissions Tables'!$BD$22,INDEX('Emissions Tables'!$K$23:$BD$35,MATCH('General Project Info'!$D$16,'Emissions Tables'!$J$23:$J$35,0),MATCH('Emissions Tables'!$BD$22,'Emissions Tables'!$K$22:$BD$22,0)),INDEX('Emissions Tables'!$K$23:$BD$35,MATCH('General Project Info'!$D$16,'Emissions Tables'!$J$23:$J$35,0),MATCH(CL$29,'Emissions Tables'!$K$22:$BD$22,0)))/1000</f>
        <v>#N/A</v>
      </c>
      <c r="CM30" s="92" t="e">
        <f>IF(CM$29&gt;'Emissions Tables'!$BD$22,INDEX('Emissions Tables'!$K$23:$BD$35,MATCH('General Project Info'!$D$16,'Emissions Tables'!$J$23:$J$35,0),MATCH('Emissions Tables'!$BD$22,'Emissions Tables'!$K$22:$BD$22,0)),INDEX('Emissions Tables'!$K$23:$BD$35,MATCH('General Project Info'!$D$16,'Emissions Tables'!$J$23:$J$35,0),MATCH(CM$29,'Emissions Tables'!$K$22:$BD$22,0)))/1000</f>
        <v>#N/A</v>
      </c>
      <c r="CN30" s="92" t="e">
        <f>IF(CN$29&gt;'Emissions Tables'!$BD$22,INDEX('Emissions Tables'!$K$23:$BD$35,MATCH('General Project Info'!$D$16,'Emissions Tables'!$J$23:$J$35,0),MATCH('Emissions Tables'!$BD$22,'Emissions Tables'!$K$22:$BD$22,0)),INDEX('Emissions Tables'!$K$23:$BD$35,MATCH('General Project Info'!$D$16,'Emissions Tables'!$J$23:$J$35,0),MATCH(CN$29,'Emissions Tables'!$K$22:$BD$22,0)))/1000</f>
        <v>#N/A</v>
      </c>
      <c r="CO30" s="92" t="e">
        <f>IF(CO$29&gt;'Emissions Tables'!$BD$22,INDEX('Emissions Tables'!$K$23:$BD$35,MATCH('General Project Info'!$D$16,'Emissions Tables'!$J$23:$J$35,0),MATCH('Emissions Tables'!$BD$22,'Emissions Tables'!$K$22:$BD$22,0)),INDEX('Emissions Tables'!$K$23:$BD$35,MATCH('General Project Info'!$D$16,'Emissions Tables'!$J$23:$J$35,0),MATCH(CO$29,'Emissions Tables'!$K$22:$BD$22,0)))/1000</f>
        <v>#N/A</v>
      </c>
      <c r="CP30" s="92" t="e">
        <f>IF(CP$29&gt;'Emissions Tables'!$BD$22,INDEX('Emissions Tables'!$K$23:$BD$35,MATCH('General Project Info'!$D$16,'Emissions Tables'!$J$23:$J$35,0),MATCH('Emissions Tables'!$BD$22,'Emissions Tables'!$K$22:$BD$22,0)),INDEX('Emissions Tables'!$K$23:$BD$35,MATCH('General Project Info'!$D$16,'Emissions Tables'!$J$23:$J$35,0),MATCH(CP$29,'Emissions Tables'!$K$22:$BD$22,0)))/1000</f>
        <v>#N/A</v>
      </c>
      <c r="CQ30" s="92" t="e">
        <f>IF(CQ$29&gt;'Emissions Tables'!$BD$22,INDEX('Emissions Tables'!$K$23:$BD$35,MATCH('General Project Info'!$D$16,'Emissions Tables'!$J$23:$J$35,0),MATCH('Emissions Tables'!$BD$22,'Emissions Tables'!$K$22:$BD$22,0)),INDEX('Emissions Tables'!$K$23:$BD$35,MATCH('General Project Info'!$D$16,'Emissions Tables'!$J$23:$J$35,0),MATCH(CQ$29,'Emissions Tables'!$K$22:$BD$22,0)))/1000</f>
        <v>#N/A</v>
      </c>
      <c r="CR30" s="92" t="e">
        <f>IF(CR$29&gt;'Emissions Tables'!$BD$22,INDEX('Emissions Tables'!$K$23:$BD$35,MATCH('General Project Info'!$D$16,'Emissions Tables'!$J$23:$J$35,0),MATCH('Emissions Tables'!$BD$22,'Emissions Tables'!$K$22:$BD$22,0)),INDEX('Emissions Tables'!$K$23:$BD$35,MATCH('General Project Info'!$D$16,'Emissions Tables'!$J$23:$J$35,0),MATCH(CR$29,'Emissions Tables'!$K$22:$BD$22,0)))/1000</f>
        <v>#N/A</v>
      </c>
      <c r="CS30" s="92" t="e">
        <f>IF(CS$29&gt;'Emissions Tables'!$BD$22,INDEX('Emissions Tables'!$K$23:$BD$35,MATCH('General Project Info'!$D$16,'Emissions Tables'!$J$23:$J$35,0),MATCH('Emissions Tables'!$BD$22,'Emissions Tables'!$K$22:$BD$22,0)),INDEX('Emissions Tables'!$K$23:$BD$35,MATCH('General Project Info'!$D$16,'Emissions Tables'!$J$23:$J$35,0),MATCH(CS$29,'Emissions Tables'!$K$22:$BD$22,0)))/1000</f>
        <v>#N/A</v>
      </c>
      <c r="CT30" s="92" t="e">
        <f>IF(CT$29&gt;'Emissions Tables'!$BD$22,INDEX('Emissions Tables'!$K$23:$BD$35,MATCH('General Project Info'!$D$16,'Emissions Tables'!$J$23:$J$35,0),MATCH('Emissions Tables'!$BD$22,'Emissions Tables'!$K$22:$BD$22,0)),INDEX('Emissions Tables'!$K$23:$BD$35,MATCH('General Project Info'!$D$16,'Emissions Tables'!$J$23:$J$35,0),MATCH(CT$29,'Emissions Tables'!$K$22:$BD$22,0)))/1000</f>
        <v>#N/A</v>
      </c>
      <c r="CU30" s="92" t="e">
        <f>IF(CU$29&gt;'Emissions Tables'!$BD$22,INDEX('Emissions Tables'!$K$23:$BD$35,MATCH('General Project Info'!$D$16,'Emissions Tables'!$J$23:$J$35,0),MATCH('Emissions Tables'!$BD$22,'Emissions Tables'!$K$22:$BD$22,0)),INDEX('Emissions Tables'!$K$23:$BD$35,MATCH('General Project Info'!$D$16,'Emissions Tables'!$J$23:$J$35,0),MATCH(CU$29,'Emissions Tables'!$K$22:$BD$22,0)))/1000</f>
        <v>#N/A</v>
      </c>
      <c r="CV30" s="92" t="e">
        <f>IF(CV$29&gt;'Emissions Tables'!$BD$22,INDEX('Emissions Tables'!$K$23:$BD$35,MATCH('General Project Info'!$D$16,'Emissions Tables'!$J$23:$J$35,0),MATCH('Emissions Tables'!$BD$22,'Emissions Tables'!$K$22:$BD$22,0)),INDEX('Emissions Tables'!$K$23:$BD$35,MATCH('General Project Info'!$D$16,'Emissions Tables'!$J$23:$J$35,0),MATCH(CV$29,'Emissions Tables'!$K$22:$BD$22,0)))/1000</f>
        <v>#N/A</v>
      </c>
      <c r="CW30" s="92" t="e">
        <f>IF(CW$29&gt;'Emissions Tables'!$BD$22,INDEX('Emissions Tables'!$K$23:$BD$35,MATCH('General Project Info'!$D$16,'Emissions Tables'!$J$23:$J$35,0),MATCH('Emissions Tables'!$BD$22,'Emissions Tables'!$K$22:$BD$22,0)),INDEX('Emissions Tables'!$K$23:$BD$35,MATCH('General Project Info'!$D$16,'Emissions Tables'!$J$23:$J$35,0),MATCH(CW$29,'Emissions Tables'!$K$22:$BD$22,0)))/1000</f>
        <v>#N/A</v>
      </c>
      <c r="CX30" s="92" t="e">
        <f>IF(CX$29&gt;'Emissions Tables'!$BD$22,INDEX('Emissions Tables'!$K$23:$BD$35,MATCH('General Project Info'!$D$16,'Emissions Tables'!$J$23:$J$35,0),MATCH('Emissions Tables'!$BD$22,'Emissions Tables'!$K$22:$BD$22,0)),INDEX('Emissions Tables'!$K$23:$BD$35,MATCH('General Project Info'!$D$16,'Emissions Tables'!$J$23:$J$35,0),MATCH(CX$29,'Emissions Tables'!$K$22:$BD$22,0)))/1000</f>
        <v>#N/A</v>
      </c>
      <c r="CY30" s="92" t="e">
        <f>IF(CY$29&gt;'Emissions Tables'!$BD$22,INDEX('Emissions Tables'!$K$23:$BD$35,MATCH('General Project Info'!$D$16,'Emissions Tables'!$J$23:$J$35,0),MATCH('Emissions Tables'!$BD$22,'Emissions Tables'!$K$22:$BD$22,0)),INDEX('Emissions Tables'!$K$23:$BD$35,MATCH('General Project Info'!$D$16,'Emissions Tables'!$J$23:$J$35,0),MATCH(CY$29,'Emissions Tables'!$K$22:$BD$22,0)))/1000</f>
        <v>#N/A</v>
      </c>
      <c r="CZ30" s="92" t="e">
        <f>IF(CZ$29&gt;'Emissions Tables'!$BD$22,INDEX('Emissions Tables'!$K$23:$BD$35,MATCH('General Project Info'!$D$16,'Emissions Tables'!$J$23:$J$35,0),MATCH('Emissions Tables'!$BD$22,'Emissions Tables'!$K$22:$BD$22,0)),INDEX('Emissions Tables'!$K$23:$BD$35,MATCH('General Project Info'!$D$16,'Emissions Tables'!$J$23:$J$35,0),MATCH(CZ$29,'Emissions Tables'!$K$22:$BD$22,0)))/1000</f>
        <v>#N/A</v>
      </c>
      <c r="DA30" s="92" t="e">
        <f>IF(DA$29&gt;'Emissions Tables'!$BD$22,INDEX('Emissions Tables'!$K$23:$BD$35,MATCH('General Project Info'!$D$16,'Emissions Tables'!$J$23:$J$35,0),MATCH('Emissions Tables'!$BD$22,'Emissions Tables'!$K$22:$BD$22,0)),INDEX('Emissions Tables'!$K$23:$BD$35,MATCH('General Project Info'!$D$16,'Emissions Tables'!$J$23:$J$35,0),MATCH(DA$29,'Emissions Tables'!$K$22:$BD$22,0)))/1000</f>
        <v>#N/A</v>
      </c>
      <c r="DB30" s="92" t="e">
        <f>IF(DB$29&gt;'Emissions Tables'!$BD$22,INDEX('Emissions Tables'!$K$23:$BD$35,MATCH('General Project Info'!$D$16,'Emissions Tables'!$J$23:$J$35,0),MATCH('Emissions Tables'!$BD$22,'Emissions Tables'!$K$22:$BD$22,0)),INDEX('Emissions Tables'!$K$23:$BD$35,MATCH('General Project Info'!$D$16,'Emissions Tables'!$J$23:$J$35,0),MATCH(DB$29,'Emissions Tables'!$K$22:$BD$22,0)))/1000</f>
        <v>#N/A</v>
      </c>
      <c r="DC30" s="92" t="e">
        <f>IF(DC$29&gt;'Emissions Tables'!$BD$22,INDEX('Emissions Tables'!$K$23:$BD$35,MATCH('General Project Info'!$D$16,'Emissions Tables'!$J$23:$J$35,0),MATCH('Emissions Tables'!$BD$22,'Emissions Tables'!$K$22:$BD$22,0)),INDEX('Emissions Tables'!$K$23:$BD$35,MATCH('General Project Info'!$D$16,'Emissions Tables'!$J$23:$J$35,0),MATCH(DC$29,'Emissions Tables'!$K$22:$BD$22,0)))/1000</f>
        <v>#N/A</v>
      </c>
      <c r="DD30" s="92" t="e">
        <f>IF(DD$29&gt;'Emissions Tables'!$BD$22,INDEX('Emissions Tables'!$K$23:$BD$35,MATCH('General Project Info'!$D$16,'Emissions Tables'!$J$23:$J$35,0),MATCH('Emissions Tables'!$BD$22,'Emissions Tables'!$K$22:$BD$22,0)),INDEX('Emissions Tables'!$K$23:$BD$35,MATCH('General Project Info'!$D$16,'Emissions Tables'!$J$23:$J$35,0),MATCH(DD$29,'Emissions Tables'!$K$22:$BD$22,0)))/1000</f>
        <v>#N/A</v>
      </c>
      <c r="DE30" s="92" t="e">
        <f>IF(DE$29&gt;'Emissions Tables'!$BD$22,INDEX('Emissions Tables'!$K$23:$BD$35,MATCH('General Project Info'!$D$16,'Emissions Tables'!$J$23:$J$35,0),MATCH('Emissions Tables'!$BD$22,'Emissions Tables'!$K$22:$BD$22,0)),INDEX('Emissions Tables'!$K$23:$BD$35,MATCH('General Project Info'!$D$16,'Emissions Tables'!$J$23:$J$35,0),MATCH(DE$29,'Emissions Tables'!$K$22:$BD$22,0)))/1000</f>
        <v>#N/A</v>
      </c>
      <c r="DF30" s="92" t="e">
        <f>IF(DF$29&gt;'Emissions Tables'!$BD$22,INDEX('Emissions Tables'!$K$23:$BD$35,MATCH('General Project Info'!$D$16,'Emissions Tables'!$J$23:$J$35,0),MATCH('Emissions Tables'!$BD$22,'Emissions Tables'!$K$22:$BD$22,0)),INDEX('Emissions Tables'!$K$23:$BD$35,MATCH('General Project Info'!$D$16,'Emissions Tables'!$J$23:$J$35,0),MATCH(DF$29,'Emissions Tables'!$K$22:$BD$22,0)))/1000</f>
        <v>#N/A</v>
      </c>
      <c r="DG30" s="92" t="e">
        <f>IF(DG$29&gt;'Emissions Tables'!$BD$22,INDEX('Emissions Tables'!$K$23:$BD$35,MATCH('General Project Info'!$D$16,'Emissions Tables'!$J$23:$J$35,0),MATCH('Emissions Tables'!$BD$22,'Emissions Tables'!$K$22:$BD$22,0)),INDEX('Emissions Tables'!$K$23:$BD$35,MATCH('General Project Info'!$D$16,'Emissions Tables'!$J$23:$J$35,0),MATCH(DG$29,'Emissions Tables'!$K$22:$BD$22,0)))/1000</f>
        <v>#N/A</v>
      </c>
      <c r="DH30" s="92" t="e">
        <f>IF(DH$29&gt;'Emissions Tables'!$BD$22,INDEX('Emissions Tables'!$K$23:$BD$35,MATCH('General Project Info'!$D$16,'Emissions Tables'!$J$23:$J$35,0),MATCH('Emissions Tables'!$BD$22,'Emissions Tables'!$K$22:$BD$22,0)),INDEX('Emissions Tables'!$K$23:$BD$35,MATCH('General Project Info'!$D$16,'Emissions Tables'!$J$23:$J$35,0),MATCH(DH$29,'Emissions Tables'!$K$22:$BD$22,0)))/1000</f>
        <v>#N/A</v>
      </c>
      <c r="DI30" s="92" t="e">
        <f>IF(DI$29&gt;'Emissions Tables'!$BD$22,INDEX('Emissions Tables'!$K$23:$BD$35,MATCH('General Project Info'!$D$16,'Emissions Tables'!$J$23:$J$35,0),MATCH('Emissions Tables'!$BD$22,'Emissions Tables'!$K$22:$BD$22,0)),INDEX('Emissions Tables'!$K$23:$BD$35,MATCH('General Project Info'!$D$16,'Emissions Tables'!$J$23:$J$35,0),MATCH(DI$29,'Emissions Tables'!$K$22:$BD$22,0)))/1000</f>
        <v>#N/A</v>
      </c>
      <c r="DJ30" s="92" t="e">
        <f>IF(DJ$29&gt;'Emissions Tables'!$BD$22,INDEX('Emissions Tables'!$K$23:$BD$35,MATCH('General Project Info'!$D$16,'Emissions Tables'!$J$23:$J$35,0),MATCH('Emissions Tables'!$BD$22,'Emissions Tables'!$K$22:$BD$22,0)),INDEX('Emissions Tables'!$K$23:$BD$35,MATCH('General Project Info'!$D$16,'Emissions Tables'!$J$23:$J$35,0),MATCH(DJ$29,'Emissions Tables'!$K$22:$BD$22,0)))/1000</f>
        <v>#N/A</v>
      </c>
      <c r="DK30" s="92" t="e">
        <f>IF(DK$29&gt;'Emissions Tables'!$BD$22,INDEX('Emissions Tables'!$K$23:$BD$35,MATCH('General Project Info'!$D$16,'Emissions Tables'!$J$23:$J$35,0),MATCH('Emissions Tables'!$BD$22,'Emissions Tables'!$K$22:$BD$22,0)),INDEX('Emissions Tables'!$K$23:$BD$35,MATCH('General Project Info'!$D$16,'Emissions Tables'!$J$23:$J$35,0),MATCH(DK$29,'Emissions Tables'!$K$22:$BD$22,0)))/1000</f>
        <v>#N/A</v>
      </c>
      <c r="DL30" s="92" t="e">
        <f>IF(DL$29&gt;'Emissions Tables'!$BD$22,INDEX('Emissions Tables'!$K$23:$BD$35,MATCH('General Project Info'!$D$16,'Emissions Tables'!$J$23:$J$35,0),MATCH('Emissions Tables'!$BD$22,'Emissions Tables'!$K$22:$BD$22,0)),INDEX('Emissions Tables'!$K$23:$BD$35,MATCH('General Project Info'!$D$16,'Emissions Tables'!$J$23:$J$35,0),MATCH(DL$29,'Emissions Tables'!$K$22:$BD$22,0)))/1000</f>
        <v>#N/A</v>
      </c>
      <c r="DM30" s="92" t="e">
        <f>IF(DM$29&gt;'Emissions Tables'!$BD$22,INDEX('Emissions Tables'!$K$23:$BD$35,MATCH('General Project Info'!$D$16,'Emissions Tables'!$J$23:$J$35,0),MATCH('Emissions Tables'!$BD$22,'Emissions Tables'!$K$22:$BD$22,0)),INDEX('Emissions Tables'!$K$23:$BD$35,MATCH('General Project Info'!$D$16,'Emissions Tables'!$J$23:$J$35,0),MATCH(DM$29,'Emissions Tables'!$K$22:$BD$22,0)))/1000</f>
        <v>#N/A</v>
      </c>
      <c r="DN30" s="92" t="e">
        <f>IF(DN$29&gt;'Emissions Tables'!$BD$22,INDEX('Emissions Tables'!$K$23:$BD$35,MATCH('General Project Info'!$D$16,'Emissions Tables'!$J$23:$J$35,0),MATCH('Emissions Tables'!$BD$22,'Emissions Tables'!$K$22:$BD$22,0)),INDEX('Emissions Tables'!$K$23:$BD$35,MATCH('General Project Info'!$D$16,'Emissions Tables'!$J$23:$J$35,0),MATCH(DN$29,'Emissions Tables'!$K$22:$BD$22,0)))/1000</f>
        <v>#N/A</v>
      </c>
      <c r="DO30" s="92" t="e">
        <f>IF(DO$29&gt;'Emissions Tables'!$BD$22,INDEX('Emissions Tables'!$K$23:$BD$35,MATCH('General Project Info'!$D$16,'Emissions Tables'!$J$23:$J$35,0),MATCH('Emissions Tables'!$BD$22,'Emissions Tables'!$K$22:$BD$22,0)),INDEX('Emissions Tables'!$K$23:$BD$35,MATCH('General Project Info'!$D$16,'Emissions Tables'!$J$23:$J$35,0),MATCH(DO$29,'Emissions Tables'!$K$22:$BD$22,0)))/1000</f>
        <v>#N/A</v>
      </c>
      <c r="DP30" s="92" t="e">
        <f>IF(DP$29&gt;'Emissions Tables'!$BD$22,INDEX('Emissions Tables'!$K$23:$BD$35,MATCH('General Project Info'!$D$16,'Emissions Tables'!$J$23:$J$35,0),MATCH('Emissions Tables'!$BD$22,'Emissions Tables'!$K$22:$BD$22,0)),INDEX('Emissions Tables'!$K$23:$BD$35,MATCH('General Project Info'!$D$16,'Emissions Tables'!$J$23:$J$35,0),MATCH(DP$29,'Emissions Tables'!$K$22:$BD$22,0)))/1000</f>
        <v>#N/A</v>
      </c>
      <c r="DQ30" s="92" t="e">
        <f>IF(DQ$29&gt;'Emissions Tables'!$BD$22,INDEX('Emissions Tables'!$K$23:$BD$35,MATCH('General Project Info'!$D$16,'Emissions Tables'!$J$23:$J$35,0),MATCH('Emissions Tables'!$BD$22,'Emissions Tables'!$K$22:$BD$22,0)),INDEX('Emissions Tables'!$K$23:$BD$35,MATCH('General Project Info'!$D$16,'Emissions Tables'!$J$23:$J$35,0),MATCH(DQ$29,'Emissions Tables'!$K$22:$BD$22,0)))/1000</f>
        <v>#N/A</v>
      </c>
      <c r="DR30" s="92" t="e">
        <f>IF(DR$29&gt;'Emissions Tables'!$BD$22,INDEX('Emissions Tables'!$K$23:$BD$35,MATCH('General Project Info'!$D$16,'Emissions Tables'!$J$23:$J$35,0),MATCH('Emissions Tables'!$BD$22,'Emissions Tables'!$K$22:$BD$22,0)),INDEX('Emissions Tables'!$K$23:$BD$35,MATCH('General Project Info'!$D$16,'Emissions Tables'!$J$23:$J$35,0),MATCH(DR$29,'Emissions Tables'!$K$22:$BD$22,0)))/1000</f>
        <v>#N/A</v>
      </c>
      <c r="DS30" s="92" t="e">
        <f>IF(DS$29&gt;'Emissions Tables'!$BD$22,INDEX('Emissions Tables'!$K$23:$BD$35,MATCH('General Project Info'!$D$16,'Emissions Tables'!$J$23:$J$35,0),MATCH('Emissions Tables'!$BD$22,'Emissions Tables'!$K$22:$BD$22,0)),INDEX('Emissions Tables'!$K$23:$BD$35,MATCH('General Project Info'!$D$16,'Emissions Tables'!$J$23:$J$35,0),MATCH(DS$29,'Emissions Tables'!$K$22:$BD$22,0)))/1000</f>
        <v>#N/A</v>
      </c>
      <c r="DT30" s="92" t="e">
        <f>IF(DT$29&gt;'Emissions Tables'!$BD$22,INDEX('Emissions Tables'!$K$23:$BD$35,MATCH('General Project Info'!$D$16,'Emissions Tables'!$J$23:$J$35,0),MATCH('Emissions Tables'!$BD$22,'Emissions Tables'!$K$22:$BD$22,0)),INDEX('Emissions Tables'!$K$23:$BD$35,MATCH('General Project Info'!$D$16,'Emissions Tables'!$J$23:$J$35,0),MATCH(DT$29,'Emissions Tables'!$K$22:$BD$22,0)))/1000</f>
        <v>#N/A</v>
      </c>
      <c r="DU30" s="92" t="e">
        <f>IF(DU$29&gt;'Emissions Tables'!$BD$22,INDEX('Emissions Tables'!$K$23:$BD$35,MATCH('General Project Info'!$D$16,'Emissions Tables'!$J$23:$J$35,0),MATCH('Emissions Tables'!$BD$22,'Emissions Tables'!$K$22:$BD$22,0)),INDEX('Emissions Tables'!$K$23:$BD$35,MATCH('General Project Info'!$D$16,'Emissions Tables'!$J$23:$J$35,0),MATCH(DU$29,'Emissions Tables'!$K$22:$BD$22,0)))/1000</f>
        <v>#N/A</v>
      </c>
      <c r="DV30" s="92" t="e">
        <f>IF(DV$29&gt;'Emissions Tables'!$BD$22,INDEX('Emissions Tables'!$K$23:$BD$35,MATCH('General Project Info'!$D$16,'Emissions Tables'!$J$23:$J$35,0),MATCH('Emissions Tables'!$BD$22,'Emissions Tables'!$K$22:$BD$22,0)),INDEX('Emissions Tables'!$K$23:$BD$35,MATCH('General Project Info'!$D$16,'Emissions Tables'!$J$23:$J$35,0),MATCH(DV$29,'Emissions Tables'!$K$22:$BD$22,0)))/1000</f>
        <v>#N/A</v>
      </c>
      <c r="DW30" s="92" t="e">
        <f>IF(DW$29&gt;'Emissions Tables'!$BD$22,INDEX('Emissions Tables'!$K$23:$BD$35,MATCH('General Project Info'!$D$16,'Emissions Tables'!$J$23:$J$35,0),MATCH('Emissions Tables'!$BD$22,'Emissions Tables'!$K$22:$BD$22,0)),INDEX('Emissions Tables'!$K$23:$BD$35,MATCH('General Project Info'!$D$16,'Emissions Tables'!$J$23:$J$35,0),MATCH(DW$29,'Emissions Tables'!$K$22:$BD$22,0)))/1000</f>
        <v>#N/A</v>
      </c>
      <c r="DX30" s="92" t="e">
        <f>IF(DX$29&gt;'Emissions Tables'!$BD$22,INDEX('Emissions Tables'!$K$23:$BD$35,MATCH('General Project Info'!$D$16,'Emissions Tables'!$J$23:$J$35,0),MATCH('Emissions Tables'!$BD$22,'Emissions Tables'!$K$22:$BD$22,0)),INDEX('Emissions Tables'!$K$23:$BD$35,MATCH('General Project Info'!$D$16,'Emissions Tables'!$J$23:$J$35,0),MATCH(DX$29,'Emissions Tables'!$K$22:$BD$22,0)))/1000</f>
        <v>#N/A</v>
      </c>
      <c r="DY30" s="92" t="e">
        <f>IF(DY$29&gt;'Emissions Tables'!$BD$22,INDEX('Emissions Tables'!$K$23:$BD$35,MATCH('General Project Info'!$D$16,'Emissions Tables'!$J$23:$J$35,0),MATCH('Emissions Tables'!$BD$22,'Emissions Tables'!$K$22:$BD$22,0)),INDEX('Emissions Tables'!$K$23:$BD$35,MATCH('General Project Info'!$D$16,'Emissions Tables'!$J$23:$J$35,0),MATCH(DY$29,'Emissions Tables'!$K$22:$BD$22,0)))/1000</f>
        <v>#N/A</v>
      </c>
      <c r="DZ30" s="92" t="e">
        <f>IF(DZ$29&gt;'Emissions Tables'!$BD$22,INDEX('Emissions Tables'!$K$23:$BD$35,MATCH('General Project Info'!$D$16,'Emissions Tables'!$J$23:$J$35,0),MATCH('Emissions Tables'!$BD$22,'Emissions Tables'!$K$22:$BD$22,0)),INDEX('Emissions Tables'!$K$23:$BD$35,MATCH('General Project Info'!$D$16,'Emissions Tables'!$J$23:$J$35,0),MATCH(DZ$29,'Emissions Tables'!$K$22:$BD$22,0)))/1000</f>
        <v>#N/A</v>
      </c>
      <c r="EA30" s="92" t="e">
        <f>IF(EA$29&gt;'Emissions Tables'!$BD$22,INDEX('Emissions Tables'!$K$23:$BD$35,MATCH('General Project Info'!$D$16,'Emissions Tables'!$J$23:$J$35,0),MATCH('Emissions Tables'!$BD$22,'Emissions Tables'!$K$22:$BD$22,0)),INDEX('Emissions Tables'!$K$23:$BD$35,MATCH('General Project Info'!$D$16,'Emissions Tables'!$J$23:$J$35,0),MATCH(EA$29,'Emissions Tables'!$K$22:$BD$22,0)))/1000</f>
        <v>#N/A</v>
      </c>
      <c r="EB30" s="92" t="e">
        <f>IF(EB$29&gt;'Emissions Tables'!$BD$22,INDEX('Emissions Tables'!$K$23:$BD$35,MATCH('General Project Info'!$D$16,'Emissions Tables'!$J$23:$J$35,0),MATCH('Emissions Tables'!$BD$22,'Emissions Tables'!$K$22:$BD$22,0)),INDEX('Emissions Tables'!$K$23:$BD$35,MATCH('General Project Info'!$D$16,'Emissions Tables'!$J$23:$J$35,0),MATCH(EB$29,'Emissions Tables'!$K$22:$BD$22,0)))/1000</f>
        <v>#N/A</v>
      </c>
      <c r="EC30" s="92" t="e">
        <f>IF(EC$29&gt;'Emissions Tables'!$BD$22,INDEX('Emissions Tables'!$K$23:$BD$35,MATCH('General Project Info'!$D$16,'Emissions Tables'!$J$23:$J$35,0),MATCH('Emissions Tables'!$BD$22,'Emissions Tables'!$K$22:$BD$22,0)),INDEX('Emissions Tables'!$K$23:$BD$35,MATCH('General Project Info'!$D$16,'Emissions Tables'!$J$23:$J$35,0),MATCH(EC$29,'Emissions Tables'!$K$22:$BD$22,0)))/1000</f>
        <v>#N/A</v>
      </c>
      <c r="ED30" s="92" t="e">
        <f>IF(ED$29&gt;'Emissions Tables'!$BD$22,INDEX('Emissions Tables'!$K$23:$BD$35,MATCH('General Project Info'!$D$16,'Emissions Tables'!$J$23:$J$35,0),MATCH('Emissions Tables'!$BD$22,'Emissions Tables'!$K$22:$BD$22,0)),INDEX('Emissions Tables'!$K$23:$BD$35,MATCH('General Project Info'!$D$16,'Emissions Tables'!$J$23:$J$35,0),MATCH(ED$29,'Emissions Tables'!$K$22:$BD$22,0)))/1000</f>
        <v>#N/A</v>
      </c>
      <c r="EE30" s="92" t="e">
        <f>IF(EE$29&gt;'Emissions Tables'!$BD$22,INDEX('Emissions Tables'!$K$23:$BD$35,MATCH('General Project Info'!$D$16,'Emissions Tables'!$J$23:$J$35,0),MATCH('Emissions Tables'!$BD$22,'Emissions Tables'!$K$22:$BD$22,0)),INDEX('Emissions Tables'!$K$23:$BD$35,MATCH('General Project Info'!$D$16,'Emissions Tables'!$J$23:$J$35,0),MATCH(EE$29,'Emissions Tables'!$K$22:$BD$22,0)))/1000</f>
        <v>#N/A</v>
      </c>
      <c r="EF30" s="92" t="e">
        <f>IF(EF$29&gt;'Emissions Tables'!$BD$22,INDEX('Emissions Tables'!$K$23:$BD$35,MATCH('General Project Info'!$D$16,'Emissions Tables'!$J$23:$J$35,0),MATCH('Emissions Tables'!$BD$22,'Emissions Tables'!$K$22:$BD$22,0)),INDEX('Emissions Tables'!$K$23:$BD$35,MATCH('General Project Info'!$D$16,'Emissions Tables'!$J$23:$J$35,0),MATCH(EF$29,'Emissions Tables'!$K$22:$BD$22,0)))/1000</f>
        <v>#N/A</v>
      </c>
      <c r="EG30" s="92" t="e">
        <f>IF(EG$29&gt;'Emissions Tables'!$BD$22,INDEX('Emissions Tables'!$K$23:$BD$35,MATCH('General Project Info'!$D$16,'Emissions Tables'!$J$23:$J$35,0),MATCH('Emissions Tables'!$BD$22,'Emissions Tables'!$K$22:$BD$22,0)),INDEX('Emissions Tables'!$K$23:$BD$35,MATCH('General Project Info'!$D$16,'Emissions Tables'!$J$23:$J$35,0),MATCH(EG$29,'Emissions Tables'!$K$22:$BD$22,0)))/1000</f>
        <v>#N/A</v>
      </c>
      <c r="EH30" s="92" t="e">
        <f>IF(EH$29&gt;'Emissions Tables'!$BD$22,INDEX('Emissions Tables'!$K$23:$BD$35,MATCH('General Project Info'!$D$16,'Emissions Tables'!$J$23:$J$35,0),MATCH('Emissions Tables'!$BD$22,'Emissions Tables'!$K$22:$BD$22,0)),INDEX('Emissions Tables'!$K$23:$BD$35,MATCH('General Project Info'!$D$16,'Emissions Tables'!$J$23:$J$35,0),MATCH(EH$29,'Emissions Tables'!$K$22:$BD$22,0)))/1000</f>
        <v>#N/A</v>
      </c>
      <c r="EI30" s="92" t="e">
        <f>IF(EI$29&gt;'Emissions Tables'!$BD$22,INDEX('Emissions Tables'!$K$23:$BD$35,MATCH('General Project Info'!$D$16,'Emissions Tables'!$J$23:$J$35,0),MATCH('Emissions Tables'!$BD$22,'Emissions Tables'!$K$22:$BD$22,0)),INDEX('Emissions Tables'!$K$23:$BD$35,MATCH('General Project Info'!$D$16,'Emissions Tables'!$J$23:$J$35,0),MATCH(EI$29,'Emissions Tables'!$K$22:$BD$22,0)))/1000</f>
        <v>#N/A</v>
      </c>
      <c r="EJ30" s="92" t="e">
        <f>IF(EJ$29&gt;'Emissions Tables'!$BD$22,INDEX('Emissions Tables'!$K$23:$BD$35,MATCH('General Project Info'!$D$16,'Emissions Tables'!$J$23:$J$35,0),MATCH('Emissions Tables'!$BD$22,'Emissions Tables'!$K$22:$BD$22,0)),INDEX('Emissions Tables'!$K$23:$BD$35,MATCH('General Project Info'!$D$16,'Emissions Tables'!$J$23:$J$35,0),MATCH(EJ$29,'Emissions Tables'!$K$22:$BD$22,0)))/1000</f>
        <v>#N/A</v>
      </c>
      <c r="EK30" s="92" t="e">
        <f>IF(EK$29&gt;'Emissions Tables'!$BD$22,INDEX('Emissions Tables'!$K$23:$BD$35,MATCH('General Project Info'!$D$16,'Emissions Tables'!$J$23:$J$35,0),MATCH('Emissions Tables'!$BD$22,'Emissions Tables'!$K$22:$BD$22,0)),INDEX('Emissions Tables'!$K$23:$BD$35,MATCH('General Project Info'!$D$16,'Emissions Tables'!$J$23:$J$35,0),MATCH(EK$29,'Emissions Tables'!$K$22:$BD$22,0)))/1000</f>
        <v>#N/A</v>
      </c>
      <c r="EL30" s="92" t="e">
        <f>IF(EL$29&gt;'Emissions Tables'!$BD$22,INDEX('Emissions Tables'!$K$23:$BD$35,MATCH('General Project Info'!$D$16,'Emissions Tables'!$J$23:$J$35,0),MATCH('Emissions Tables'!$BD$22,'Emissions Tables'!$K$22:$BD$22,0)),INDEX('Emissions Tables'!$K$23:$BD$35,MATCH('General Project Info'!$D$16,'Emissions Tables'!$J$23:$J$35,0),MATCH(EL$29,'Emissions Tables'!$K$22:$BD$22,0)))/1000</f>
        <v>#N/A</v>
      </c>
      <c r="EM30" s="92" t="e">
        <f>IF(EM$29&gt;'Emissions Tables'!$BD$22,INDEX('Emissions Tables'!$K$23:$BD$35,MATCH('General Project Info'!$D$16,'Emissions Tables'!$J$23:$J$35,0),MATCH('Emissions Tables'!$BD$22,'Emissions Tables'!$K$22:$BD$22,0)),INDEX('Emissions Tables'!$K$23:$BD$35,MATCH('General Project Info'!$D$16,'Emissions Tables'!$J$23:$J$35,0),MATCH(EM$29,'Emissions Tables'!$K$22:$BD$22,0)))/1000</f>
        <v>#N/A</v>
      </c>
    </row>
    <row r="31" spans="1:351" ht="18.399999999999999">
      <c r="A31" s="29"/>
      <c r="B31" s="16"/>
      <c r="C31" s="32"/>
      <c r="D31" s="32"/>
      <c r="E31" s="32"/>
      <c r="F31" s="32"/>
      <c r="G31" s="32"/>
      <c r="H31" s="32"/>
      <c r="I31" s="41"/>
      <c r="J31" s="42"/>
      <c r="K31" s="42"/>
      <c r="L31" s="32"/>
      <c r="M31" s="32"/>
      <c r="N31" s="32"/>
      <c r="O31" s="32"/>
      <c r="P31" s="41"/>
      <c r="Q31" s="134"/>
      <c r="R31" s="16"/>
      <c r="S31" s="29"/>
      <c r="U31" t="s">
        <v>197</v>
      </c>
      <c r="V31">
        <f>$Y32+SUM($AH29:$AH32)+$AJ29+$AJ31+'General Project Info'!$K$20/1000*($W32+$W33)+$Y33</f>
        <v>0</v>
      </c>
      <c r="AC31" t="s">
        <v>198</v>
      </c>
      <c r="AD31" t="s">
        <v>191</v>
      </c>
      <c r="AH31">
        <f>IF(J30&lt;&gt;0, 0, IF($W$10="Carbon Offset", $J29*$W$12, 0))</f>
        <v>0</v>
      </c>
      <c r="AJ31">
        <f>IF(J30&lt;&gt;0, 0, IF($W$10="RECs", (-$J29/(VLOOKUP("RECs", 'General Project Info'!$R$32:$W$42, 5, FALSE)))*$W$11, 0))</f>
        <v>0</v>
      </c>
      <c r="AP31" t="s">
        <v>199</v>
      </c>
      <c r="AQ31" s="25"/>
    </row>
    <row r="32" spans="1:351" ht="18.399999999999999">
      <c r="A32" s="29"/>
      <c r="B32" s="16"/>
      <c r="C32" s="32"/>
      <c r="D32" s="32"/>
      <c r="E32" s="32"/>
      <c r="F32" s="32"/>
      <c r="G32" s="32"/>
      <c r="H32" s="32"/>
      <c r="I32" s="32"/>
      <c r="J32" s="41"/>
      <c r="K32" s="41"/>
      <c r="L32" s="32"/>
      <c r="M32" s="32"/>
      <c r="N32" s="32"/>
      <c r="O32" s="32"/>
      <c r="P32" s="32"/>
      <c r="Q32" s="134"/>
      <c r="R32" s="16"/>
      <c r="S32" s="29"/>
      <c r="U32" t="s">
        <v>200</v>
      </c>
      <c r="W32" s="8">
        <f>IF(J30&gt;0, J30, J29)</f>
        <v>0</v>
      </c>
      <c r="X32" t="s">
        <v>201</v>
      </c>
      <c r="Y32">
        <f>IF(I30&gt;0, I30, I29)</f>
        <v>0</v>
      </c>
      <c r="AD32" s="8" t="s">
        <v>195</v>
      </c>
      <c r="AE32" s="8"/>
      <c r="AF32" s="8"/>
      <c r="AG32" s="8"/>
      <c r="AH32">
        <f>IF(K30&lt;&gt;0, 0, $K29*$W$12)</f>
        <v>0</v>
      </c>
      <c r="AO32" s="8"/>
      <c r="AP32" s="93" t="s">
        <v>202</v>
      </c>
      <c r="AQ32" s="26"/>
      <c r="AR32" s="93">
        <f>SUM(AB14:AB27)</f>
        <v>0</v>
      </c>
    </row>
    <row r="33" spans="1:348" ht="18.399999999999999">
      <c r="A33" s="29"/>
      <c r="B33" s="16"/>
      <c r="C33" s="32"/>
      <c r="D33" s="32"/>
      <c r="E33" s="32"/>
      <c r="F33" s="32"/>
      <c r="G33" s="32"/>
      <c r="H33" s="32"/>
      <c r="I33" s="32"/>
      <c r="J33" s="41"/>
      <c r="K33" s="32"/>
      <c r="L33" s="32"/>
      <c r="M33" s="32"/>
      <c r="N33" s="32"/>
      <c r="O33" s="32"/>
      <c r="P33" s="32"/>
      <c r="Q33" s="16"/>
      <c r="R33" s="16"/>
      <c r="S33" s="29"/>
      <c r="U33" t="s">
        <v>203</v>
      </c>
      <c r="W33">
        <f>IF(K30&gt;0, K30, K29)</f>
        <v>0</v>
      </c>
      <c r="X33" t="s">
        <v>204</v>
      </c>
      <c r="Y33">
        <f>IF(P30&gt;0, P30, P29)</f>
        <v>0</v>
      </c>
      <c r="AP33" t="s">
        <v>87</v>
      </c>
    </row>
    <row r="34" spans="1:348" ht="18.399999999999999">
      <c r="A34" s="29"/>
      <c r="B34" s="16"/>
      <c r="C34" s="197" t="s">
        <v>205</v>
      </c>
      <c r="D34" s="32"/>
      <c r="E34" s="32"/>
      <c r="F34" s="32"/>
      <c r="G34" s="32"/>
      <c r="H34" s="32"/>
      <c r="I34" s="32"/>
      <c r="J34" s="32"/>
      <c r="K34" s="32"/>
      <c r="L34" s="32"/>
      <c r="M34" s="32"/>
      <c r="N34" s="32"/>
      <c r="O34" s="32"/>
      <c r="P34" s="32"/>
      <c r="Q34" s="16"/>
      <c r="R34" s="16"/>
      <c r="S34" s="29"/>
      <c r="V34" s="8"/>
      <c r="W34" s="8"/>
      <c r="X34" s="8"/>
      <c r="Y34" s="8"/>
      <c r="Z34" s="8"/>
      <c r="AJ34" s="8"/>
      <c r="AK34" s="8"/>
      <c r="AL34" s="8"/>
      <c r="AM34" s="8"/>
      <c r="AN34" s="8"/>
      <c r="AO34" s="8"/>
    </row>
    <row r="35" spans="1:348" ht="18.399999999999999">
      <c r="A35" s="29"/>
      <c r="B35" s="16"/>
      <c r="C35" s="32"/>
      <c r="D35" s="32"/>
      <c r="E35" s="32"/>
      <c r="F35" s="32"/>
      <c r="G35" s="32"/>
      <c r="H35" s="32"/>
      <c r="I35" s="32"/>
      <c r="J35" s="32"/>
      <c r="K35" s="32"/>
      <c r="L35" s="32"/>
      <c r="M35" s="32"/>
      <c r="N35" s="32"/>
      <c r="O35" s="32"/>
      <c r="P35" s="32"/>
      <c r="Q35" s="16"/>
      <c r="R35" s="16"/>
      <c r="S35" s="29"/>
    </row>
    <row r="36" spans="1:348" ht="18.399999999999999">
      <c r="A36" s="29"/>
      <c r="B36" s="16"/>
      <c r="C36" s="33" t="s">
        <v>206</v>
      </c>
      <c r="D36" s="38"/>
      <c r="E36" s="239"/>
      <c r="F36" s="239"/>
      <c r="G36" s="239"/>
      <c r="H36" s="239"/>
      <c r="I36" s="32"/>
      <c r="J36" s="39" t="s">
        <v>133</v>
      </c>
      <c r="K36" s="175" t="str" cm="1">
        <f t="array" ref="K36">IF(SUMPRODUCT(--(E39:E52={"Natural_Gas","District_Steam","Fuel_Oil_1","Fuel_Oil_2","Fuel_Oil_4","Fuel_Oil_5_and_6","Diesel","Kerosene","Propane"}))&gt;0,'Scenarios &amp; Measures'!$U$4,'Scenarios &amp; Measures'!$U$3)</f>
        <v>Yes - meets ZCB</v>
      </c>
      <c r="L36" s="166"/>
      <c r="M36" s="32"/>
      <c r="N36" s="32"/>
      <c r="O36" s="32"/>
      <c r="P36" s="32"/>
      <c r="Q36" s="16"/>
      <c r="R36" s="16"/>
      <c r="S36" s="29"/>
      <c r="AD36" t="s">
        <v>207</v>
      </c>
      <c r="AH36" t="e">
        <f>SUMIF(U39:U52, "1", Y39:Y52)/SUM(Y39:Y52)</f>
        <v>#DIV/0!</v>
      </c>
    </row>
    <row r="37" spans="1:348" ht="18.399999999999999">
      <c r="A37" s="29"/>
      <c r="B37" s="16"/>
      <c r="C37" s="32"/>
      <c r="D37" s="32"/>
      <c r="E37" s="32"/>
      <c r="F37" s="32"/>
      <c r="G37" s="32"/>
      <c r="H37" s="32"/>
      <c r="I37" s="32"/>
      <c r="J37" s="43"/>
      <c r="K37" s="32"/>
      <c r="L37" s="32"/>
      <c r="M37" s="32"/>
      <c r="N37" s="32"/>
      <c r="O37" s="32"/>
      <c r="P37" s="32"/>
      <c r="Q37" s="16"/>
      <c r="R37" s="16"/>
      <c r="S37" s="29"/>
      <c r="AD37" t="s">
        <v>142</v>
      </c>
      <c r="AH37" s="25" t="e">
        <f>SUMPRODUCT(I39:I52, V39:V52)/SUM(I39:I52)</f>
        <v>#DIV/0!</v>
      </c>
      <c r="AP37" t="s">
        <v>143</v>
      </c>
      <c r="AQ37">
        <f>(1/$AB$12)^AQ38</f>
        <v>1</v>
      </c>
      <c r="AR37">
        <f t="shared" ref="AR37:BV37" si="342">(1/$AB$12)^AR38</f>
        <v>0.970873786407767</v>
      </c>
      <c r="AS37">
        <f t="shared" si="342"/>
        <v>0.94259590913375435</v>
      </c>
      <c r="AT37">
        <f t="shared" si="342"/>
        <v>0.91514165935315961</v>
      </c>
      <c r="AU37">
        <f t="shared" si="342"/>
        <v>0.88848704791568889</v>
      </c>
      <c r="AV37">
        <f t="shared" si="342"/>
        <v>0.862608784384164</v>
      </c>
      <c r="AW37">
        <f t="shared" si="342"/>
        <v>0.83748425668365434</v>
      </c>
      <c r="AX37">
        <f t="shared" si="342"/>
        <v>0.81309151134335378</v>
      </c>
      <c r="AY37">
        <f t="shared" si="342"/>
        <v>0.78940923431393561</v>
      </c>
      <c r="AZ37">
        <f t="shared" si="342"/>
        <v>0.76641673234362684</v>
      </c>
      <c r="BA37">
        <f t="shared" si="342"/>
        <v>0.74409391489672505</v>
      </c>
      <c r="BB37">
        <f t="shared" si="342"/>
        <v>0.72242127659876221</v>
      </c>
      <c r="BC37">
        <f t="shared" si="342"/>
        <v>0.70137988019297304</v>
      </c>
      <c r="BD37">
        <f t="shared" si="342"/>
        <v>0.6809513399931777</v>
      </c>
      <c r="BE37">
        <f t="shared" si="342"/>
        <v>0.66111780581861912</v>
      </c>
      <c r="BF37">
        <f t="shared" si="342"/>
        <v>0.64186194739671765</v>
      </c>
      <c r="BG37">
        <f t="shared" si="342"/>
        <v>0.62316693922011412</v>
      </c>
      <c r="BH37">
        <f t="shared" si="342"/>
        <v>0.60501644584477099</v>
      </c>
      <c r="BI37">
        <f t="shared" si="342"/>
        <v>0.58739460761628248</v>
      </c>
      <c r="BJ37">
        <f t="shared" si="342"/>
        <v>0.57028602681192475</v>
      </c>
      <c r="BK37">
        <f t="shared" si="342"/>
        <v>0.55367575418633475</v>
      </c>
      <c r="BL37">
        <f t="shared" si="342"/>
        <v>0.53754927590906287</v>
      </c>
      <c r="BM37">
        <f t="shared" si="342"/>
        <v>0.52189250088258532</v>
      </c>
      <c r="BN37">
        <f t="shared" si="342"/>
        <v>0.50669174842969444</v>
      </c>
      <c r="BO37">
        <f t="shared" si="342"/>
        <v>0.49193373633950915</v>
      </c>
      <c r="BP37">
        <f t="shared" si="342"/>
        <v>0.47760556926165937</v>
      </c>
      <c r="BQ37">
        <f t="shared" si="342"/>
        <v>0.46369472743850421</v>
      </c>
      <c r="BR37">
        <f t="shared" si="342"/>
        <v>0.45018905576553808</v>
      </c>
      <c r="BS37">
        <f t="shared" si="342"/>
        <v>0.43707675317042538</v>
      </c>
      <c r="BT37">
        <f t="shared" si="342"/>
        <v>0.42434636230138384</v>
      </c>
      <c r="BU37">
        <f t="shared" si="342"/>
        <v>0.41198675951590663</v>
      </c>
      <c r="BV37">
        <f t="shared" si="342"/>
        <v>0.39998714516107442</v>
      </c>
      <c r="BW37">
        <f t="shared" ref="BW37:DB37" si="343">(1/$AB$12)^BW38</f>
        <v>0.38833703413696541</v>
      </c>
      <c r="BX37">
        <f t="shared" si="343"/>
        <v>0.37702624673491786</v>
      </c>
      <c r="BY37">
        <f t="shared" si="343"/>
        <v>0.36604489974263871</v>
      </c>
      <c r="BZ37">
        <f t="shared" si="343"/>
        <v>0.35538339780838712</v>
      </c>
      <c r="CA37">
        <f t="shared" si="343"/>
        <v>0.34503242505668652</v>
      </c>
      <c r="CB37">
        <f t="shared" si="343"/>
        <v>0.33498293694823933</v>
      </c>
      <c r="CC37">
        <f t="shared" si="343"/>
        <v>0.32522615237693137</v>
      </c>
      <c r="CD37">
        <f t="shared" si="343"/>
        <v>0.31575354599702077</v>
      </c>
      <c r="CE37">
        <f t="shared" si="343"/>
        <v>0.30655684077380652</v>
      </c>
      <c r="CF37">
        <f t="shared" si="343"/>
        <v>0.2976280007512685</v>
      </c>
      <c r="CG37">
        <f t="shared" si="343"/>
        <v>0.28895922403035773</v>
      </c>
      <c r="CH37">
        <f t="shared" si="343"/>
        <v>0.28054293595180363</v>
      </c>
      <c r="CI37">
        <f t="shared" si="343"/>
        <v>0.27237178247747929</v>
      </c>
      <c r="CJ37">
        <f t="shared" si="343"/>
        <v>0.26443862376454297</v>
      </c>
      <c r="CK37">
        <f t="shared" si="343"/>
        <v>0.25673652792674079</v>
      </c>
      <c r="CL37">
        <f t="shared" si="343"/>
        <v>0.24925876497741822</v>
      </c>
      <c r="CM37">
        <f t="shared" si="343"/>
        <v>0.24199880094894971</v>
      </c>
      <c r="CN37">
        <f t="shared" si="343"/>
        <v>0.23495029218344632</v>
      </c>
      <c r="CO37">
        <f t="shared" si="343"/>
        <v>0.2281070797897537</v>
      </c>
      <c r="CP37">
        <f t="shared" si="343"/>
        <v>0.22146318426189679</v>
      </c>
      <c r="CQ37">
        <f t="shared" si="343"/>
        <v>0.21501280025426875</v>
      </c>
      <c r="CR37">
        <f t="shared" si="343"/>
        <v>0.20875029150899879</v>
      </c>
      <c r="CS37">
        <f t="shared" si="343"/>
        <v>0.20267018593106678</v>
      </c>
      <c r="CT37">
        <f t="shared" si="343"/>
        <v>0.19676717080686093</v>
      </c>
      <c r="CU37">
        <f t="shared" si="343"/>
        <v>0.19103608816200091</v>
      </c>
      <c r="CV37">
        <f t="shared" si="343"/>
        <v>0.18547193025436981</v>
      </c>
      <c r="CW37">
        <f t="shared" si="343"/>
        <v>0.18006983519841727</v>
      </c>
      <c r="CX37">
        <f t="shared" si="343"/>
        <v>0.17482508271691</v>
      </c>
      <c r="CY37">
        <f t="shared" si="343"/>
        <v>0.16973309001641748</v>
      </c>
      <c r="CZ37">
        <f t="shared" si="343"/>
        <v>0.16478940778292958</v>
      </c>
      <c r="DA37">
        <f t="shared" si="343"/>
        <v>0.15998971629410638</v>
      </c>
      <c r="DB37">
        <f t="shared" si="343"/>
        <v>0.1553298216447635</v>
      </c>
      <c r="DC37">
        <f t="shared" ref="DC37:EH37" si="344">(1/$AB$12)^DC38</f>
        <v>0.15080565208229463</v>
      </c>
      <c r="DD37">
        <f t="shared" si="344"/>
        <v>0.14641325444882974</v>
      </c>
      <c r="DE37">
        <f t="shared" si="344"/>
        <v>0.14214879072701916</v>
      </c>
      <c r="DF37">
        <f t="shared" si="344"/>
        <v>0.13800853468642638</v>
      </c>
      <c r="DG37">
        <f t="shared" si="344"/>
        <v>0.1339888686275984</v>
      </c>
      <c r="DH37">
        <f t="shared" si="344"/>
        <v>0.13008628022096935</v>
      </c>
      <c r="DI37">
        <f t="shared" si="344"/>
        <v>0.12629735943783429</v>
      </c>
      <c r="DJ37">
        <f t="shared" si="344"/>
        <v>0.12261879557071292</v>
      </c>
      <c r="DK37">
        <f t="shared" si="344"/>
        <v>0.11904737434049797</v>
      </c>
      <c r="DL37">
        <f t="shared" si="344"/>
        <v>0.11557997508786211</v>
      </c>
      <c r="DM37">
        <f t="shared" si="344"/>
        <v>0.11221356804646807</v>
      </c>
      <c r="DN37">
        <f t="shared" si="344"/>
        <v>0.10894521169560006</v>
      </c>
      <c r="DO37">
        <f t="shared" si="344"/>
        <v>0.10577205018990297</v>
      </c>
      <c r="DP37">
        <f t="shared" si="344"/>
        <v>0.10269131086398348</v>
      </c>
      <c r="DQ37">
        <f t="shared" si="344"/>
        <v>9.9700301809692693E-2</v>
      </c>
      <c r="DR37">
        <f t="shared" si="344"/>
        <v>9.6796409523973503E-2</v>
      </c>
      <c r="DS37">
        <f t="shared" si="344"/>
        <v>9.3977096625216971E-2</v>
      </c>
      <c r="DT37">
        <f t="shared" si="344"/>
        <v>9.1239899636132979E-2</v>
      </c>
      <c r="DU37">
        <f t="shared" si="344"/>
        <v>8.8582426831197061E-2</v>
      </c>
      <c r="DV37">
        <f t="shared" si="344"/>
        <v>8.6002356146793274E-2</v>
      </c>
      <c r="DW37">
        <f t="shared" si="344"/>
        <v>8.3497433152226477E-2</v>
      </c>
      <c r="DX37">
        <f t="shared" si="344"/>
        <v>8.1065469079831531E-2</v>
      </c>
      <c r="DY37">
        <f t="shared" si="344"/>
        <v>7.8704338912457802E-2</v>
      </c>
      <c r="DZ37">
        <f t="shared" si="344"/>
        <v>7.6411979526658055E-2</v>
      </c>
      <c r="EA37">
        <f t="shared" si="344"/>
        <v>7.4186387889959279E-2</v>
      </c>
      <c r="EB37">
        <f t="shared" si="344"/>
        <v>7.2025619310640068E-2</v>
      </c>
      <c r="EC37">
        <f t="shared" si="344"/>
        <v>6.9927785738485501E-2</v>
      </c>
      <c r="ED37">
        <f t="shared" si="344"/>
        <v>6.7891054115034474E-2</v>
      </c>
      <c r="EE37">
        <f t="shared" si="344"/>
        <v>6.5913644771878138E-2</v>
      </c>
      <c r="EF37">
        <f t="shared" si="344"/>
        <v>6.3993829875609837E-2</v>
      </c>
      <c r="EG37">
        <f t="shared" si="344"/>
        <v>6.2129931918067802E-2</v>
      </c>
      <c r="EH37">
        <f t="shared" si="344"/>
        <v>6.0320322250551263E-2</v>
      </c>
      <c r="EI37">
        <f t="shared" ref="EI37:EM37" si="345">(1/$AB$12)^EI38</f>
        <v>5.8563419660729379E-2</v>
      </c>
      <c r="EJ37">
        <f t="shared" si="345"/>
        <v>5.685768899099939E-2</v>
      </c>
      <c r="EK37">
        <f t="shared" si="345"/>
        <v>5.5201639797086789E-2</v>
      </c>
      <c r="EL37">
        <f t="shared" si="345"/>
        <v>5.3593825045715339E-2</v>
      </c>
      <c r="EM37">
        <f t="shared" si="345"/>
        <v>5.203283985020906E-2</v>
      </c>
      <c r="EP37" s="26" t="s">
        <v>143</v>
      </c>
      <c r="EQ37">
        <f t="shared" ref="EQ37:HB37" si="346">(1/$AB$12)^EQ38</f>
        <v>1</v>
      </c>
      <c r="ER37">
        <f t="shared" si="346"/>
        <v>0.970873786407767</v>
      </c>
      <c r="ES37">
        <f t="shared" si="346"/>
        <v>0.94259590913375435</v>
      </c>
      <c r="ET37">
        <f t="shared" si="346"/>
        <v>0.91514165935315961</v>
      </c>
      <c r="EU37">
        <f t="shared" si="346"/>
        <v>0.88848704791568889</v>
      </c>
      <c r="EV37">
        <f t="shared" si="346"/>
        <v>0.862608784384164</v>
      </c>
      <c r="EW37">
        <f t="shared" si="346"/>
        <v>0.83748425668365434</v>
      </c>
      <c r="EX37">
        <f t="shared" si="346"/>
        <v>0.81309151134335378</v>
      </c>
      <c r="EY37">
        <f t="shared" si="346"/>
        <v>0.78940923431393561</v>
      </c>
      <c r="EZ37">
        <f t="shared" si="346"/>
        <v>0.76641673234362684</v>
      </c>
      <c r="FA37">
        <f t="shared" si="346"/>
        <v>0.74409391489672505</v>
      </c>
      <c r="FB37">
        <f t="shared" si="346"/>
        <v>0.72242127659876221</v>
      </c>
      <c r="FC37">
        <f t="shared" si="346"/>
        <v>0.70137988019297304</v>
      </c>
      <c r="FD37">
        <f t="shared" si="346"/>
        <v>0.6809513399931777</v>
      </c>
      <c r="FE37">
        <f t="shared" si="346"/>
        <v>0.66111780581861912</v>
      </c>
      <c r="FF37">
        <f t="shared" si="346"/>
        <v>0.64186194739671765</v>
      </c>
      <c r="FG37">
        <f t="shared" si="346"/>
        <v>0.62316693922011412</v>
      </c>
      <c r="FH37">
        <f t="shared" si="346"/>
        <v>0.60501644584477099</v>
      </c>
      <c r="FI37">
        <f t="shared" si="346"/>
        <v>0.58739460761628248</v>
      </c>
      <c r="FJ37">
        <f t="shared" si="346"/>
        <v>0.57028602681192475</v>
      </c>
      <c r="FK37">
        <f t="shared" si="346"/>
        <v>0.55367575418633475</v>
      </c>
      <c r="FL37">
        <f t="shared" si="346"/>
        <v>0.53754927590906287</v>
      </c>
      <c r="FM37">
        <f t="shared" si="346"/>
        <v>0.52189250088258532</v>
      </c>
      <c r="FN37">
        <f t="shared" si="346"/>
        <v>0.50669174842969444</v>
      </c>
      <c r="FO37">
        <f t="shared" si="346"/>
        <v>0.49193373633950915</v>
      </c>
      <c r="FP37">
        <f t="shared" si="346"/>
        <v>0.47760556926165937</v>
      </c>
      <c r="FQ37">
        <f t="shared" si="346"/>
        <v>0.46369472743850421</v>
      </c>
      <c r="FR37">
        <f t="shared" si="346"/>
        <v>0.45018905576553808</v>
      </c>
      <c r="FS37">
        <f t="shared" si="346"/>
        <v>0.43707675317042538</v>
      </c>
      <c r="FT37">
        <f t="shared" si="346"/>
        <v>0.42434636230138384</v>
      </c>
      <c r="FU37">
        <f t="shared" si="346"/>
        <v>0.41198675951590663</v>
      </c>
      <c r="FV37">
        <f t="shared" si="346"/>
        <v>0.39998714516107442</v>
      </c>
      <c r="FW37">
        <f t="shared" si="346"/>
        <v>0.38833703413696541</v>
      </c>
      <c r="FX37">
        <f t="shared" si="346"/>
        <v>0.37702624673491786</v>
      </c>
      <c r="FY37">
        <f t="shared" si="346"/>
        <v>0.36604489974263871</v>
      </c>
      <c r="FZ37">
        <f t="shared" si="346"/>
        <v>0.35538339780838712</v>
      </c>
      <c r="GA37">
        <f t="shared" si="346"/>
        <v>0.34503242505668652</v>
      </c>
      <c r="GB37">
        <f t="shared" si="346"/>
        <v>0.33498293694823933</v>
      </c>
      <c r="GC37">
        <f t="shared" si="346"/>
        <v>0.32522615237693137</v>
      </c>
      <c r="GD37">
        <f t="shared" si="346"/>
        <v>0.31575354599702077</v>
      </c>
      <c r="GE37">
        <f t="shared" si="346"/>
        <v>0.30655684077380652</v>
      </c>
      <c r="GF37">
        <f t="shared" si="346"/>
        <v>0.2976280007512685</v>
      </c>
      <c r="GG37">
        <f t="shared" si="346"/>
        <v>0.28895922403035773</v>
      </c>
      <c r="GH37">
        <f t="shared" si="346"/>
        <v>0.28054293595180363</v>
      </c>
      <c r="GI37">
        <f t="shared" si="346"/>
        <v>0.27237178247747929</v>
      </c>
      <c r="GJ37">
        <f t="shared" si="346"/>
        <v>0.26443862376454297</v>
      </c>
      <c r="GK37">
        <f t="shared" si="346"/>
        <v>0.25673652792674079</v>
      </c>
      <c r="GL37">
        <f t="shared" si="346"/>
        <v>0.24925876497741822</v>
      </c>
      <c r="GM37">
        <f t="shared" si="346"/>
        <v>0.24199880094894971</v>
      </c>
      <c r="GN37">
        <f t="shared" si="346"/>
        <v>0.23495029218344632</v>
      </c>
      <c r="GO37">
        <f t="shared" si="346"/>
        <v>0.2281070797897537</v>
      </c>
      <c r="GP37">
        <f t="shared" si="346"/>
        <v>0.22146318426189679</v>
      </c>
      <c r="GQ37">
        <f t="shared" si="346"/>
        <v>0.21501280025426875</v>
      </c>
      <c r="GR37">
        <f t="shared" si="346"/>
        <v>0.20875029150899879</v>
      </c>
      <c r="GS37">
        <f t="shared" si="346"/>
        <v>0.20267018593106678</v>
      </c>
      <c r="GT37">
        <f t="shared" si="346"/>
        <v>0.19676717080686093</v>
      </c>
      <c r="GU37">
        <f t="shared" si="346"/>
        <v>0.19103608816200091</v>
      </c>
      <c r="GV37">
        <f t="shared" si="346"/>
        <v>0.18547193025436981</v>
      </c>
      <c r="GW37">
        <f t="shared" si="346"/>
        <v>0.18006983519841727</v>
      </c>
      <c r="GX37">
        <f t="shared" si="346"/>
        <v>0.17482508271691</v>
      </c>
      <c r="GY37">
        <f t="shared" si="346"/>
        <v>0.16973309001641748</v>
      </c>
      <c r="GZ37">
        <f t="shared" si="346"/>
        <v>0.16478940778292958</v>
      </c>
      <c r="HA37">
        <f t="shared" si="346"/>
        <v>0.15998971629410638</v>
      </c>
      <c r="HB37">
        <f t="shared" si="346"/>
        <v>0.1553298216447635</v>
      </c>
      <c r="HC37">
        <f t="shared" ref="HC37:IM37" si="347">(1/$AB$12)^HC38</f>
        <v>0.15080565208229463</v>
      </c>
      <c r="HD37">
        <f t="shared" si="347"/>
        <v>0.14641325444882974</v>
      </c>
      <c r="HE37">
        <f t="shared" si="347"/>
        <v>0.14214879072701916</v>
      </c>
      <c r="HF37">
        <f t="shared" si="347"/>
        <v>0.13800853468642638</v>
      </c>
      <c r="HG37">
        <f t="shared" si="347"/>
        <v>0.1339888686275984</v>
      </c>
      <c r="HH37">
        <f t="shared" si="347"/>
        <v>0.13008628022096935</v>
      </c>
      <c r="HI37">
        <f t="shared" si="347"/>
        <v>0.12629735943783429</v>
      </c>
      <c r="HJ37">
        <f t="shared" si="347"/>
        <v>0.12261879557071292</v>
      </c>
      <c r="HK37">
        <f t="shared" si="347"/>
        <v>0.11904737434049797</v>
      </c>
      <c r="HL37">
        <f t="shared" si="347"/>
        <v>0.11557997508786211</v>
      </c>
      <c r="HM37">
        <f t="shared" si="347"/>
        <v>0.11221356804646807</v>
      </c>
      <c r="HN37">
        <f t="shared" si="347"/>
        <v>0.10894521169560006</v>
      </c>
      <c r="HO37">
        <f t="shared" si="347"/>
        <v>0.10577205018990297</v>
      </c>
      <c r="HP37">
        <f t="shared" si="347"/>
        <v>0.10269131086398348</v>
      </c>
      <c r="HQ37">
        <f t="shared" si="347"/>
        <v>9.9700301809692693E-2</v>
      </c>
      <c r="HR37">
        <f t="shared" si="347"/>
        <v>9.6796409523973503E-2</v>
      </c>
      <c r="HS37">
        <f t="shared" si="347"/>
        <v>9.3977096625216971E-2</v>
      </c>
      <c r="HT37">
        <f t="shared" si="347"/>
        <v>9.1239899636132979E-2</v>
      </c>
      <c r="HU37">
        <f t="shared" si="347"/>
        <v>8.8582426831197061E-2</v>
      </c>
      <c r="HV37">
        <f t="shared" si="347"/>
        <v>8.6002356146793274E-2</v>
      </c>
      <c r="HW37">
        <f t="shared" si="347"/>
        <v>8.3497433152226477E-2</v>
      </c>
      <c r="HX37">
        <f t="shared" si="347"/>
        <v>8.1065469079831531E-2</v>
      </c>
      <c r="HY37">
        <f t="shared" si="347"/>
        <v>7.8704338912457802E-2</v>
      </c>
      <c r="HZ37">
        <f t="shared" si="347"/>
        <v>7.6411979526658055E-2</v>
      </c>
      <c r="IA37">
        <f t="shared" si="347"/>
        <v>7.4186387889959279E-2</v>
      </c>
      <c r="IB37">
        <f t="shared" si="347"/>
        <v>7.2025619310640068E-2</v>
      </c>
      <c r="IC37">
        <f t="shared" si="347"/>
        <v>6.9927785738485501E-2</v>
      </c>
      <c r="ID37">
        <f t="shared" si="347"/>
        <v>6.7891054115034474E-2</v>
      </c>
      <c r="IE37">
        <f t="shared" si="347"/>
        <v>6.5913644771878138E-2</v>
      </c>
      <c r="IF37">
        <f t="shared" si="347"/>
        <v>6.3993829875609837E-2</v>
      </c>
      <c r="IG37">
        <f t="shared" si="347"/>
        <v>6.2129931918067802E-2</v>
      </c>
      <c r="IH37">
        <f t="shared" si="347"/>
        <v>6.0320322250551263E-2</v>
      </c>
      <c r="II37">
        <f t="shared" si="347"/>
        <v>5.8563419660729379E-2</v>
      </c>
      <c r="IJ37">
        <f t="shared" si="347"/>
        <v>5.685768899099939E-2</v>
      </c>
      <c r="IK37">
        <f t="shared" si="347"/>
        <v>5.5201639797086789E-2</v>
      </c>
      <c r="IL37">
        <f t="shared" si="347"/>
        <v>5.3593825045715339E-2</v>
      </c>
      <c r="IM37">
        <f t="shared" si="347"/>
        <v>5.203283985020906E-2</v>
      </c>
    </row>
    <row r="38" spans="1:348" ht="54.75" customHeight="1">
      <c r="A38" s="29"/>
      <c r="B38" s="16"/>
      <c r="C38" s="252" t="s">
        <v>144</v>
      </c>
      <c r="D38" s="252"/>
      <c r="E38" s="84" t="s">
        <v>145</v>
      </c>
      <c r="F38" s="102" t="s">
        <v>146</v>
      </c>
      <c r="G38" s="84" t="s">
        <v>147</v>
      </c>
      <c r="H38" s="84" t="s">
        <v>66</v>
      </c>
      <c r="I38" s="102" t="s">
        <v>148</v>
      </c>
      <c r="J38" s="84" t="s">
        <v>149</v>
      </c>
      <c r="K38" s="84" t="s">
        <v>150</v>
      </c>
      <c r="L38" s="102" t="s">
        <v>151</v>
      </c>
      <c r="M38" s="84" t="s">
        <v>152</v>
      </c>
      <c r="N38" s="84" t="s">
        <v>153</v>
      </c>
      <c r="O38" s="84" t="s">
        <v>154</v>
      </c>
      <c r="P38" s="84" t="s">
        <v>155</v>
      </c>
      <c r="Q38" s="152" t="s">
        <v>156</v>
      </c>
      <c r="R38" s="16"/>
      <c r="S38" s="29"/>
      <c r="U38" t="s">
        <v>129</v>
      </c>
      <c r="V38" t="s">
        <v>158</v>
      </c>
      <c r="W38" t="s">
        <v>159</v>
      </c>
      <c r="X38" t="s">
        <v>160</v>
      </c>
      <c r="Y38" t="s">
        <v>161</v>
      </c>
      <c r="Z38" s="9" t="s">
        <v>162</v>
      </c>
      <c r="AA38" s="9" t="s">
        <v>163</v>
      </c>
      <c r="AB38" s="9" t="s">
        <v>208</v>
      </c>
      <c r="AC38" t="s">
        <v>165</v>
      </c>
      <c r="AD38" t="s">
        <v>166</v>
      </c>
      <c r="AE38" t="s">
        <v>167</v>
      </c>
      <c r="AF38" t="s">
        <v>168</v>
      </c>
      <c r="AG38" t="s">
        <v>169</v>
      </c>
      <c r="AH38" t="s">
        <v>170</v>
      </c>
      <c r="AI38" t="s">
        <v>209</v>
      </c>
      <c r="AJ38" t="s">
        <v>210</v>
      </c>
      <c r="AK38" t="s">
        <v>173</v>
      </c>
      <c r="AL38" t="s">
        <v>174</v>
      </c>
      <c r="AM38" t="s">
        <v>175</v>
      </c>
      <c r="AN38" t="s">
        <v>176</v>
      </c>
      <c r="AO38" t="s">
        <v>177</v>
      </c>
      <c r="AP38" t="s">
        <v>128</v>
      </c>
      <c r="AQ38">
        <v>0</v>
      </c>
      <c r="AR38">
        <v>1</v>
      </c>
      <c r="AS38">
        <v>2</v>
      </c>
      <c r="AT38">
        <v>3</v>
      </c>
      <c r="AU38">
        <v>4</v>
      </c>
      <c r="AV38">
        <v>5</v>
      </c>
      <c r="AW38">
        <v>6</v>
      </c>
      <c r="AX38">
        <v>7</v>
      </c>
      <c r="AY38">
        <v>8</v>
      </c>
      <c r="AZ38">
        <v>9</v>
      </c>
      <c r="BA38">
        <v>10</v>
      </c>
      <c r="BB38">
        <v>11</v>
      </c>
      <c r="BC38">
        <v>12</v>
      </c>
      <c r="BD38">
        <v>13</v>
      </c>
      <c r="BE38">
        <v>14</v>
      </c>
      <c r="BF38">
        <v>15</v>
      </c>
      <c r="BG38">
        <v>16</v>
      </c>
      <c r="BH38">
        <v>17</v>
      </c>
      <c r="BI38">
        <v>18</v>
      </c>
      <c r="BJ38">
        <v>19</v>
      </c>
      <c r="BK38">
        <v>20</v>
      </c>
      <c r="BL38">
        <v>21</v>
      </c>
      <c r="BM38">
        <v>22</v>
      </c>
      <c r="BN38">
        <v>23</v>
      </c>
      <c r="BO38">
        <v>24</v>
      </c>
      <c r="BP38">
        <v>25</v>
      </c>
      <c r="BQ38">
        <v>26</v>
      </c>
      <c r="BR38">
        <v>27</v>
      </c>
      <c r="BS38">
        <v>28</v>
      </c>
      <c r="BT38">
        <v>29</v>
      </c>
      <c r="BU38">
        <v>30</v>
      </c>
      <c r="BV38">
        <v>31</v>
      </c>
      <c r="BW38">
        <v>32</v>
      </c>
      <c r="BX38">
        <v>33</v>
      </c>
      <c r="BY38">
        <v>34</v>
      </c>
      <c r="BZ38">
        <v>35</v>
      </c>
      <c r="CA38">
        <v>36</v>
      </c>
      <c r="CB38">
        <v>37</v>
      </c>
      <c r="CC38">
        <v>38</v>
      </c>
      <c r="CD38">
        <v>39</v>
      </c>
      <c r="CE38">
        <v>40</v>
      </c>
      <c r="CF38">
        <v>41</v>
      </c>
      <c r="CG38">
        <v>42</v>
      </c>
      <c r="CH38">
        <v>43</v>
      </c>
      <c r="CI38">
        <v>44</v>
      </c>
      <c r="CJ38">
        <v>45</v>
      </c>
      <c r="CK38">
        <v>46</v>
      </c>
      <c r="CL38">
        <v>47</v>
      </c>
      <c r="CM38">
        <v>48</v>
      </c>
      <c r="CN38">
        <v>49</v>
      </c>
      <c r="CO38">
        <v>50</v>
      </c>
      <c r="CP38">
        <v>51</v>
      </c>
      <c r="CQ38">
        <v>52</v>
      </c>
      <c r="CR38">
        <v>53</v>
      </c>
      <c r="CS38">
        <v>54</v>
      </c>
      <c r="CT38">
        <v>55</v>
      </c>
      <c r="CU38">
        <v>56</v>
      </c>
      <c r="CV38">
        <v>57</v>
      </c>
      <c r="CW38">
        <v>58</v>
      </c>
      <c r="CX38">
        <v>59</v>
      </c>
      <c r="CY38">
        <v>60</v>
      </c>
      <c r="CZ38">
        <v>61</v>
      </c>
      <c r="DA38">
        <v>62</v>
      </c>
      <c r="DB38">
        <v>63</v>
      </c>
      <c r="DC38">
        <v>64</v>
      </c>
      <c r="DD38">
        <v>65</v>
      </c>
      <c r="DE38">
        <v>66</v>
      </c>
      <c r="DF38">
        <v>67</v>
      </c>
      <c r="DG38">
        <v>68</v>
      </c>
      <c r="DH38">
        <v>69</v>
      </c>
      <c r="DI38">
        <v>70</v>
      </c>
      <c r="DJ38">
        <v>71</v>
      </c>
      <c r="DK38">
        <v>72</v>
      </c>
      <c r="DL38">
        <v>73</v>
      </c>
      <c r="DM38">
        <v>74</v>
      </c>
      <c r="DN38">
        <v>75</v>
      </c>
      <c r="DO38">
        <v>76</v>
      </c>
      <c r="DP38">
        <v>77</v>
      </c>
      <c r="DQ38">
        <v>78</v>
      </c>
      <c r="DR38">
        <v>79</v>
      </c>
      <c r="DS38">
        <v>80</v>
      </c>
      <c r="DT38">
        <v>81</v>
      </c>
      <c r="DU38">
        <v>82</v>
      </c>
      <c r="DV38">
        <v>83</v>
      </c>
      <c r="DW38">
        <v>84</v>
      </c>
      <c r="DX38">
        <v>85</v>
      </c>
      <c r="DY38">
        <v>86</v>
      </c>
      <c r="DZ38">
        <v>87</v>
      </c>
      <c r="EA38">
        <v>88</v>
      </c>
      <c r="EB38">
        <v>89</v>
      </c>
      <c r="EC38">
        <v>90</v>
      </c>
      <c r="ED38">
        <v>91</v>
      </c>
      <c r="EE38">
        <v>92</v>
      </c>
      <c r="EF38">
        <v>93</v>
      </c>
      <c r="EG38">
        <v>94</v>
      </c>
      <c r="EH38">
        <v>95</v>
      </c>
      <c r="EI38">
        <v>96</v>
      </c>
      <c r="EJ38">
        <v>97</v>
      </c>
      <c r="EK38">
        <v>98</v>
      </c>
      <c r="EL38">
        <v>99</v>
      </c>
      <c r="EM38">
        <v>100</v>
      </c>
      <c r="EP38" s="26" t="s">
        <v>128</v>
      </c>
      <c r="EQ38">
        <v>0</v>
      </c>
      <c r="ER38">
        <v>1</v>
      </c>
      <c r="ES38">
        <v>2</v>
      </c>
      <c r="ET38">
        <v>3</v>
      </c>
      <c r="EU38">
        <v>4</v>
      </c>
      <c r="EV38">
        <v>5</v>
      </c>
      <c r="EW38">
        <v>6</v>
      </c>
      <c r="EX38">
        <v>7</v>
      </c>
      <c r="EY38">
        <v>8</v>
      </c>
      <c r="EZ38">
        <v>9</v>
      </c>
      <c r="FA38">
        <v>10</v>
      </c>
      <c r="FB38">
        <v>11</v>
      </c>
      <c r="FC38">
        <v>12</v>
      </c>
      <c r="FD38">
        <v>13</v>
      </c>
      <c r="FE38">
        <v>14</v>
      </c>
      <c r="FF38">
        <v>15</v>
      </c>
      <c r="FG38">
        <v>16</v>
      </c>
      <c r="FH38">
        <v>17</v>
      </c>
      <c r="FI38">
        <v>18</v>
      </c>
      <c r="FJ38">
        <v>19</v>
      </c>
      <c r="FK38">
        <v>20</v>
      </c>
      <c r="FL38">
        <v>21</v>
      </c>
      <c r="FM38">
        <v>22</v>
      </c>
      <c r="FN38">
        <v>23</v>
      </c>
      <c r="FO38">
        <v>24</v>
      </c>
      <c r="FP38">
        <v>25</v>
      </c>
      <c r="FQ38">
        <v>26</v>
      </c>
      <c r="FR38">
        <v>27</v>
      </c>
      <c r="FS38">
        <v>28</v>
      </c>
      <c r="FT38">
        <v>29</v>
      </c>
      <c r="FU38">
        <v>30</v>
      </c>
      <c r="FV38">
        <v>31</v>
      </c>
      <c r="FW38">
        <v>32</v>
      </c>
      <c r="FX38">
        <v>33</v>
      </c>
      <c r="FY38">
        <v>34</v>
      </c>
      <c r="FZ38">
        <v>35</v>
      </c>
      <c r="GA38">
        <v>36</v>
      </c>
      <c r="GB38">
        <v>37</v>
      </c>
      <c r="GC38">
        <v>38</v>
      </c>
      <c r="GD38">
        <v>39</v>
      </c>
      <c r="GE38">
        <v>40</v>
      </c>
      <c r="GF38">
        <v>41</v>
      </c>
      <c r="GG38">
        <v>42</v>
      </c>
      <c r="GH38">
        <v>43</v>
      </c>
      <c r="GI38">
        <v>44</v>
      </c>
      <c r="GJ38">
        <v>45</v>
      </c>
      <c r="GK38">
        <v>46</v>
      </c>
      <c r="GL38">
        <v>47</v>
      </c>
      <c r="GM38">
        <v>48</v>
      </c>
      <c r="GN38">
        <v>49</v>
      </c>
      <c r="GO38">
        <v>50</v>
      </c>
      <c r="GP38">
        <v>51</v>
      </c>
      <c r="GQ38">
        <v>52</v>
      </c>
      <c r="GR38">
        <v>53</v>
      </c>
      <c r="GS38">
        <v>54</v>
      </c>
      <c r="GT38">
        <v>55</v>
      </c>
      <c r="GU38">
        <v>56</v>
      </c>
      <c r="GV38">
        <v>57</v>
      </c>
      <c r="GW38">
        <v>58</v>
      </c>
      <c r="GX38">
        <v>59</v>
      </c>
      <c r="GY38">
        <v>60</v>
      </c>
      <c r="GZ38">
        <v>61</v>
      </c>
      <c r="HA38">
        <v>62</v>
      </c>
      <c r="HB38">
        <v>63</v>
      </c>
      <c r="HC38">
        <v>64</v>
      </c>
      <c r="HD38">
        <v>65</v>
      </c>
      <c r="HE38">
        <v>66</v>
      </c>
      <c r="HF38">
        <v>67</v>
      </c>
      <c r="HG38">
        <v>68</v>
      </c>
      <c r="HH38">
        <v>69</v>
      </c>
      <c r="HI38">
        <v>70</v>
      </c>
      <c r="HJ38">
        <v>71</v>
      </c>
      <c r="HK38">
        <v>72</v>
      </c>
      <c r="HL38">
        <v>73</v>
      </c>
      <c r="HM38">
        <v>74</v>
      </c>
      <c r="HN38">
        <v>75</v>
      </c>
      <c r="HO38">
        <v>76</v>
      </c>
      <c r="HP38">
        <v>77</v>
      </c>
      <c r="HQ38">
        <v>78</v>
      </c>
      <c r="HR38">
        <v>79</v>
      </c>
      <c r="HS38">
        <v>80</v>
      </c>
      <c r="HT38">
        <v>81</v>
      </c>
      <c r="HU38">
        <v>82</v>
      </c>
      <c r="HV38">
        <v>83</v>
      </c>
      <c r="HW38">
        <v>84</v>
      </c>
      <c r="HX38">
        <v>85</v>
      </c>
      <c r="HY38">
        <v>86</v>
      </c>
      <c r="HZ38">
        <v>87</v>
      </c>
      <c r="IA38">
        <v>88</v>
      </c>
      <c r="IB38">
        <v>89</v>
      </c>
      <c r="IC38">
        <v>90</v>
      </c>
      <c r="ID38">
        <v>91</v>
      </c>
      <c r="IE38">
        <v>92</v>
      </c>
      <c r="IF38">
        <v>93</v>
      </c>
      <c r="IG38">
        <v>94</v>
      </c>
      <c r="IH38">
        <v>95</v>
      </c>
      <c r="II38">
        <v>96</v>
      </c>
      <c r="IJ38">
        <v>97</v>
      </c>
      <c r="IK38">
        <v>98</v>
      </c>
      <c r="IL38">
        <v>99</v>
      </c>
      <c r="IM38">
        <v>100</v>
      </c>
    </row>
    <row r="39" spans="1:348" ht="18.399999999999999">
      <c r="A39" s="29"/>
      <c r="B39" s="16"/>
      <c r="C39" s="249"/>
      <c r="D39" s="249"/>
      <c r="E39" s="156"/>
      <c r="F39" s="156"/>
      <c r="G39" s="164"/>
      <c r="H39" s="117" t="str">
        <f>IFERROR(VLOOKUP(E39, 'General Project Info'!$C$32:$I$42, 7, FALSE), "")</f>
        <v/>
      </c>
      <c r="I39" s="118">
        <f>IFERROR(Y39*VLOOKUP(E39, 'General Project Info'!$R$32:$T$42, 3, FALSE), 0)</f>
        <v>0</v>
      </c>
      <c r="J39" s="119">
        <f>IFERROR(AA39,0)</f>
        <v>0</v>
      </c>
      <c r="K39" s="119">
        <f>IFERROR(AC39,0)</f>
        <v>0</v>
      </c>
      <c r="L39" s="160"/>
      <c r="M39" s="160"/>
      <c r="N39" s="161"/>
      <c r="O39" s="161"/>
      <c r="P39" s="161"/>
      <c r="Q39" s="153">
        <f t="shared" ref="Q39:Q52" si="348">IFERROR(IF(L39=AF39, 0, ((AF39/L39*N39)*$AB$11^IF(AE39&lt;=0,0,AD39)))/($AB$12)^IF(AE39&lt;=0,0,AD39), 0)</f>
        <v>0</v>
      </c>
      <c r="R39" s="16"/>
      <c r="S39" s="29"/>
      <c r="U39" s="26">
        <f>IFERROR(VLOOKUP($E39, 'Unit Conversions Array'!$B$4:$AA$24, 26, FALSE),0)</f>
        <v>0</v>
      </c>
      <c r="V39">
        <f>VLOOKUP(E39, 'General Project Info'!$R$32:$W$42, 6, FALSE)</f>
        <v>1</v>
      </c>
      <c r="W39">
        <f t="shared" ref="W39:W52" si="349">IF(V39=$AB$12, I39*$Y$10, (I39/($AB$12-V39))*(1-(V39/$AB$12)^$Y$10))</f>
        <v>0</v>
      </c>
      <c r="X39">
        <f>IFERROR(G39*INDEX('Unit Conversions Array'!$E$4:$Y$24, MATCH('Scenarios &amp; Measures'!E39, 'Unit Conversions Array'!$B$4:$B$24, 0), MATCH('Scenarios &amp; Measures'!H39, 'Unit Conversions Array'!$E$3:$Y$3, 0)), 0)</f>
        <v>0</v>
      </c>
      <c r="Y39" s="8">
        <f>X39/3.412</f>
        <v>0</v>
      </c>
      <c r="Z39" s="111" t="str">
        <f>IF(AND(U39=1,E39="Electricity"),F39,"")</f>
        <v/>
      </c>
      <c r="AA39" s="111">
        <f>IFERROR(IF(AND(U39=1,E39="Electricity"),Y39*INDEX('Scenarios &amp; Measures'!$AQ$62:$EM$62,1,MATCH(F39+1,'Scenarios &amp; Measures'!$AQ$61:$EM$61,0)), IF(U39=1,$Y39*VLOOKUP($E39, 'General Project Info'!$R$32:$W$42, 5, FALSE),0)),0)</f>
        <v>0</v>
      </c>
      <c r="AB39" s="93">
        <f>IF(E39="Electricity",Y39*SUM(INDEX('Scenarios &amp; Measures'!$AQ$62:$EM$62,1,MATCH(F39+1,'Scenarios &amp; Measures'!$AQ$61:$EM$61,0)):INDEX('Scenarios &amp; Measures'!$AQ$62:$EM$62,1,MATCH(F39+'General Project Info'!$F$20,'Scenarios &amp; Measures'!$AQ$61:$EM$61,0))),SUMIF(E39,"Solar_PV_or_Wind",J39)*$Y$10)</f>
        <v>0</v>
      </c>
      <c r="AC39" s="111">
        <f>IFERROR(IF(U39=0, Y39*VLOOKUP(E39, 'General Project Info'!$R$32:$W$42, 5, FALSE), 0), 0)</f>
        <v>0</v>
      </c>
      <c r="AD39" s="11">
        <f>IFERROR(ROUNDDOWN(($Y$10-(L39-AG39))/L39, 0)*L39+(L39-AG39), 0)</f>
        <v>0</v>
      </c>
      <c r="AE39" s="11">
        <f>$Y$10-AD39</f>
        <v>20</v>
      </c>
      <c r="AF39" s="11">
        <f>IF(AE39&lt;0, ABS(AE39), L39-AE39)</f>
        <v>-20</v>
      </c>
      <c r="AG39" s="11">
        <f>IF(M39&lt;=L39, M39, 0)</f>
        <v>0</v>
      </c>
      <c r="AH39">
        <f t="shared" ref="AH39:AH52" si="350">IF($AB$11=$AB$12, P39*$Y$10, (P39/($AB$12-$AB$11))*(1-($AB$11/$AB$12)^$Y$10))*$AB$12</f>
        <v>0</v>
      </c>
      <c r="AI39" s="116">
        <f ca="1">IFERROR(SUMPRODUCT($EQ$37:$IM$37,$EQ39:$IM39)*AB39/1000,0)</f>
        <v>0</v>
      </c>
      <c r="AJ39" s="116">
        <f ca="1">IFERROR(SUMPRODUCT($EQ$12:$IM$12,$EQ39:$IM39)*AC39/1000,0)</f>
        <v>0</v>
      </c>
      <c r="AK39" s="11">
        <f ca="1">IFERROR(SUMPRODUCT($AQ$12:$EM$12, AQ39:EM39), 0)</f>
        <v>0</v>
      </c>
      <c r="AL39" s="11">
        <f>IF($W$10="RECs", -AA39/VLOOKUP("RECs", 'General Project Info'!$R$32:$W$42, 5, FALSE)*$W$11*IF($Y$11=$AB$12, $Y$10, (1/($AB$12-$Y$11))*(1-($Y$11/$AB$12)^$Y$10)*$AB$12), 0)</f>
        <v>0</v>
      </c>
      <c r="AM39" s="11">
        <f t="shared" ref="AM39:AM52" si="351">IF($W$10="Carbon Offset", IF($Y$12=$AB$12,AA39*$W$12*$Y$10, (AA39*$W$12)/($AB$12-$Y$12)*(1-($Y$12/$AB$12)^$Y$10)*$AB$12), 0)</f>
        <v>0</v>
      </c>
      <c r="AN39" s="11">
        <f t="shared" ref="AN39:AN52" si="352">IF($Y$12=$AB$12,AC39*$W$12*$Y$10, (AC39*$W$12)/($AB$12-$Y$12)*(1-($Y$12/$AB$12)^$Y$10)*$AB$12)</f>
        <v>0</v>
      </c>
      <c r="AO39" s="11">
        <f ca="1">W39+AJ39+AK39+AH39+AI39+AL39+AM39+AN39-Q39</f>
        <v>0</v>
      </c>
      <c r="AP39" s="12" t="s">
        <v>178</v>
      </c>
      <c r="AQ39" s="93">
        <f ca="1">IFERROR(IF(AQ$8&gt;=$F39,IF((AQ$8-$F39)&gt;=$Y$10, 0, IF(MOD($AG39+(AQ$8-$F39), $L39)=0, (($N39-$O39)*$AB$11^AQ$38), 0)),0), 0)</f>
        <v>0</v>
      </c>
      <c r="AR39" s="93">
        <f t="shared" ref="AR39:DC40" ca="1" si="353">IFERROR(IF(AR$8&gt;=$F39,IF((AR$8-$F39)&gt;=$Y$10, 0, IF(MOD($AG39+(AR$8-$F39), $L39)=0, (($N39-$O39)*$AB$11^AR$38), 0)),0), 0)</f>
        <v>0</v>
      </c>
      <c r="AS39" s="93">
        <f t="shared" ca="1" si="353"/>
        <v>0</v>
      </c>
      <c r="AT39" s="93">
        <f t="shared" ca="1" si="353"/>
        <v>0</v>
      </c>
      <c r="AU39" s="93">
        <f t="shared" ca="1" si="353"/>
        <v>0</v>
      </c>
      <c r="AV39" s="93">
        <f t="shared" ca="1" si="353"/>
        <v>0</v>
      </c>
      <c r="AW39" s="93">
        <f t="shared" ca="1" si="353"/>
        <v>0</v>
      </c>
      <c r="AX39" s="93">
        <f t="shared" ca="1" si="353"/>
        <v>0</v>
      </c>
      <c r="AY39" s="93">
        <f t="shared" ca="1" si="353"/>
        <v>0</v>
      </c>
      <c r="AZ39" s="93">
        <f t="shared" ca="1" si="353"/>
        <v>0</v>
      </c>
      <c r="BA39" s="93">
        <f t="shared" ca="1" si="353"/>
        <v>0</v>
      </c>
      <c r="BB39" s="93">
        <f t="shared" ca="1" si="353"/>
        <v>0</v>
      </c>
      <c r="BC39" s="93">
        <f t="shared" ca="1" si="353"/>
        <v>0</v>
      </c>
      <c r="BD39" s="93">
        <f t="shared" ca="1" si="353"/>
        <v>0</v>
      </c>
      <c r="BE39" s="93">
        <f t="shared" ca="1" si="353"/>
        <v>0</v>
      </c>
      <c r="BF39" s="93">
        <f t="shared" ca="1" si="353"/>
        <v>0</v>
      </c>
      <c r="BG39" s="93">
        <f t="shared" ca="1" si="353"/>
        <v>0</v>
      </c>
      <c r="BH39" s="93">
        <f t="shared" ca="1" si="353"/>
        <v>0</v>
      </c>
      <c r="BI39" s="93">
        <f t="shared" ca="1" si="353"/>
        <v>0</v>
      </c>
      <c r="BJ39" s="93">
        <f t="shared" ca="1" si="353"/>
        <v>0</v>
      </c>
      <c r="BK39" s="93">
        <f t="shared" ca="1" si="353"/>
        <v>0</v>
      </c>
      <c r="BL39" s="93">
        <f t="shared" ca="1" si="353"/>
        <v>0</v>
      </c>
      <c r="BM39" s="93">
        <f t="shared" ca="1" si="353"/>
        <v>0</v>
      </c>
      <c r="BN39" s="93">
        <f t="shared" ca="1" si="353"/>
        <v>0</v>
      </c>
      <c r="BO39" s="93">
        <f t="shared" ca="1" si="353"/>
        <v>0</v>
      </c>
      <c r="BP39" s="93">
        <f t="shared" ca="1" si="353"/>
        <v>0</v>
      </c>
      <c r="BQ39" s="93">
        <f t="shared" ca="1" si="353"/>
        <v>0</v>
      </c>
      <c r="BR39" s="93">
        <f t="shared" ca="1" si="353"/>
        <v>0</v>
      </c>
      <c r="BS39" s="93">
        <f t="shared" ca="1" si="353"/>
        <v>0</v>
      </c>
      <c r="BT39" s="93">
        <f t="shared" ca="1" si="353"/>
        <v>0</v>
      </c>
      <c r="BU39" s="93">
        <f t="shared" ca="1" si="353"/>
        <v>0</v>
      </c>
      <c r="BV39" s="93">
        <f t="shared" ca="1" si="353"/>
        <v>0</v>
      </c>
      <c r="BW39" s="93">
        <f t="shared" ca="1" si="353"/>
        <v>0</v>
      </c>
      <c r="BX39" s="93">
        <f t="shared" ca="1" si="353"/>
        <v>0</v>
      </c>
      <c r="BY39" s="93">
        <f t="shared" ca="1" si="353"/>
        <v>0</v>
      </c>
      <c r="BZ39" s="93">
        <f t="shared" ca="1" si="353"/>
        <v>0</v>
      </c>
      <c r="CA39" s="93">
        <f t="shared" ca="1" si="353"/>
        <v>0</v>
      </c>
      <c r="CB39" s="93">
        <f t="shared" ca="1" si="353"/>
        <v>0</v>
      </c>
      <c r="CC39" s="93">
        <f t="shared" ca="1" si="353"/>
        <v>0</v>
      </c>
      <c r="CD39" s="93">
        <f t="shared" ca="1" si="353"/>
        <v>0</v>
      </c>
      <c r="CE39" s="93">
        <f t="shared" ca="1" si="353"/>
        <v>0</v>
      </c>
      <c r="CF39" s="93">
        <f t="shared" ca="1" si="353"/>
        <v>0</v>
      </c>
      <c r="CG39" s="93">
        <f t="shared" ca="1" si="353"/>
        <v>0</v>
      </c>
      <c r="CH39" s="93">
        <f t="shared" ca="1" si="353"/>
        <v>0</v>
      </c>
      <c r="CI39" s="93">
        <f t="shared" ca="1" si="353"/>
        <v>0</v>
      </c>
      <c r="CJ39" s="93">
        <f t="shared" ca="1" si="353"/>
        <v>0</v>
      </c>
      <c r="CK39" s="93">
        <f t="shared" ca="1" si="353"/>
        <v>0</v>
      </c>
      <c r="CL39" s="93">
        <f t="shared" ca="1" si="353"/>
        <v>0</v>
      </c>
      <c r="CM39" s="93">
        <f t="shared" ca="1" si="353"/>
        <v>0</v>
      </c>
      <c r="CN39" s="93">
        <f t="shared" ca="1" si="353"/>
        <v>0</v>
      </c>
      <c r="CO39" s="93">
        <f t="shared" ca="1" si="353"/>
        <v>0</v>
      </c>
      <c r="CP39" s="93">
        <f t="shared" ca="1" si="353"/>
        <v>0</v>
      </c>
      <c r="CQ39" s="93">
        <f t="shared" ca="1" si="353"/>
        <v>0</v>
      </c>
      <c r="CR39" s="93">
        <f t="shared" ca="1" si="353"/>
        <v>0</v>
      </c>
      <c r="CS39" s="93">
        <f t="shared" ca="1" si="353"/>
        <v>0</v>
      </c>
      <c r="CT39" s="93">
        <f t="shared" ca="1" si="353"/>
        <v>0</v>
      </c>
      <c r="CU39" s="93">
        <f t="shared" ca="1" si="353"/>
        <v>0</v>
      </c>
      <c r="CV39" s="93">
        <f t="shared" ca="1" si="353"/>
        <v>0</v>
      </c>
      <c r="CW39" s="93">
        <f t="shared" ca="1" si="353"/>
        <v>0</v>
      </c>
      <c r="CX39" s="93">
        <f t="shared" ca="1" si="353"/>
        <v>0</v>
      </c>
      <c r="CY39" s="93">
        <f t="shared" ca="1" si="353"/>
        <v>0</v>
      </c>
      <c r="CZ39" s="93">
        <f t="shared" ca="1" si="353"/>
        <v>0</v>
      </c>
      <c r="DA39" s="93">
        <f t="shared" ca="1" si="353"/>
        <v>0</v>
      </c>
      <c r="DB39" s="93">
        <f t="shared" ca="1" si="353"/>
        <v>0</v>
      </c>
      <c r="DC39" s="93">
        <f t="shared" ca="1" si="353"/>
        <v>0</v>
      </c>
      <c r="DD39" s="93">
        <f t="shared" ref="DD39:EM43" ca="1" si="354">IFERROR(IF(DD$8&gt;=$F39,IF((DD$8-$F39)&gt;=$Y$10, 0, IF(MOD($AG39+(DD$8-$F39), $L39)=0, (($N39-$O39)*$AB$11^DD$38), 0)),0), 0)</f>
        <v>0</v>
      </c>
      <c r="DE39" s="93">
        <f t="shared" ca="1" si="354"/>
        <v>0</v>
      </c>
      <c r="DF39" s="93">
        <f t="shared" ca="1" si="354"/>
        <v>0</v>
      </c>
      <c r="DG39" s="93">
        <f t="shared" ca="1" si="354"/>
        <v>0</v>
      </c>
      <c r="DH39" s="93">
        <f t="shared" ca="1" si="354"/>
        <v>0</v>
      </c>
      <c r="DI39" s="93">
        <f t="shared" ca="1" si="354"/>
        <v>0</v>
      </c>
      <c r="DJ39" s="93">
        <f t="shared" ca="1" si="354"/>
        <v>0</v>
      </c>
      <c r="DK39" s="93">
        <f t="shared" ca="1" si="354"/>
        <v>0</v>
      </c>
      <c r="DL39" s="93">
        <f t="shared" ca="1" si="354"/>
        <v>0</v>
      </c>
      <c r="DM39" s="93">
        <f t="shared" ca="1" si="354"/>
        <v>0</v>
      </c>
      <c r="DN39" s="93">
        <f t="shared" ca="1" si="354"/>
        <v>0</v>
      </c>
      <c r="DO39" s="93">
        <f t="shared" ca="1" si="354"/>
        <v>0</v>
      </c>
      <c r="DP39" s="93">
        <f t="shared" ca="1" si="354"/>
        <v>0</v>
      </c>
      <c r="DQ39" s="93">
        <f t="shared" ca="1" si="354"/>
        <v>0</v>
      </c>
      <c r="DR39" s="93">
        <f t="shared" ca="1" si="354"/>
        <v>0</v>
      </c>
      <c r="DS39" s="93">
        <f t="shared" ca="1" si="354"/>
        <v>0</v>
      </c>
      <c r="DT39" s="93">
        <f t="shared" ca="1" si="354"/>
        <v>0</v>
      </c>
      <c r="DU39" s="93">
        <f t="shared" ca="1" si="354"/>
        <v>0</v>
      </c>
      <c r="DV39" s="93">
        <f t="shared" ca="1" si="354"/>
        <v>0</v>
      </c>
      <c r="DW39" s="93">
        <f t="shared" ca="1" si="354"/>
        <v>0</v>
      </c>
      <c r="DX39" s="93">
        <f t="shared" ca="1" si="354"/>
        <v>0</v>
      </c>
      <c r="DY39" s="93">
        <f t="shared" ca="1" si="354"/>
        <v>0</v>
      </c>
      <c r="DZ39" s="93">
        <f t="shared" ca="1" si="354"/>
        <v>0</v>
      </c>
      <c r="EA39" s="93">
        <f t="shared" ca="1" si="354"/>
        <v>0</v>
      </c>
      <c r="EB39" s="93">
        <f t="shared" ca="1" si="354"/>
        <v>0</v>
      </c>
      <c r="EC39" s="93">
        <f t="shared" ca="1" si="354"/>
        <v>0</v>
      </c>
      <c r="ED39" s="93">
        <f t="shared" ca="1" si="354"/>
        <v>0</v>
      </c>
      <c r="EE39" s="93">
        <f t="shared" ca="1" si="354"/>
        <v>0</v>
      </c>
      <c r="EF39" s="93">
        <f t="shared" ca="1" si="354"/>
        <v>0</v>
      </c>
      <c r="EG39" s="93">
        <f t="shared" ca="1" si="354"/>
        <v>0</v>
      </c>
      <c r="EH39" s="93">
        <f t="shared" ca="1" si="354"/>
        <v>0</v>
      </c>
      <c r="EI39" s="93">
        <f t="shared" ca="1" si="354"/>
        <v>0</v>
      </c>
      <c r="EJ39" s="93">
        <f t="shared" ca="1" si="354"/>
        <v>0</v>
      </c>
      <c r="EK39" s="93">
        <f t="shared" ca="1" si="354"/>
        <v>0</v>
      </c>
      <c r="EL39" s="93">
        <f t="shared" ca="1" si="354"/>
        <v>0</v>
      </c>
      <c r="EM39" s="93">
        <f t="shared" ca="1" si="354"/>
        <v>0</v>
      </c>
      <c r="EN39" s="12"/>
      <c r="EO39" s="8"/>
      <c r="EP39" s="93" t="s">
        <v>179</v>
      </c>
      <c r="EQ39" s="8">
        <f ca="1">IFERROR(IF(AND(EQ$8&gt;=($F39+1),EQ$8&lt;($F39+1+$Y$10)),AQ$11,0), 0)</f>
        <v>0</v>
      </c>
      <c r="ER39" s="8">
        <f t="shared" ref="ER39:ER52" ca="1" si="355">IFERROR(IF(AND(ER$8&gt;=($F39+1),ER$8&lt;($F39+1+$Y$10)),AR$11,0), 0)</f>
        <v>0</v>
      </c>
      <c r="ES39" s="8">
        <f t="shared" ref="ES39:ES52" ca="1" si="356">IFERROR(IF(AND(ES$8&gt;=($F39+1),ES$8&lt;($F39+1+$Y$10)),AS$11,0), 0)</f>
        <v>0</v>
      </c>
      <c r="ET39" s="8">
        <f t="shared" ref="ET39:ET52" ca="1" si="357">IFERROR(IF(AND(ET$8&gt;=($F39+1),ET$8&lt;($F39+1+$Y$10)),AT$11,0), 0)</f>
        <v>0</v>
      </c>
      <c r="EU39" s="8">
        <f t="shared" ref="EU39:EU52" ca="1" si="358">IFERROR(IF(AND(EU$8&gt;=($F39+1),EU$8&lt;($F39+1+$Y$10)),AU$11,0), 0)</f>
        <v>0</v>
      </c>
      <c r="EV39" s="8">
        <f t="shared" ref="EV39:EV52" ca="1" si="359">IFERROR(IF(AND(EV$8&gt;=($F39+1),EV$8&lt;($F39+1+$Y$10)),AV$11,0), 0)</f>
        <v>0</v>
      </c>
      <c r="EW39" s="8">
        <f t="shared" ref="EW39:EW52" ca="1" si="360">IFERROR(IF(AND(EW$8&gt;=($F39+1),EW$8&lt;($F39+1+$Y$10)),AW$11,0), 0)</f>
        <v>0</v>
      </c>
      <c r="EX39" s="8">
        <f t="shared" ref="EX39:EX52" ca="1" si="361">IFERROR(IF(AND(EX$8&gt;=($F39+1),EX$8&lt;($F39+1+$Y$10)),AX$11,0), 0)</f>
        <v>0</v>
      </c>
      <c r="EY39" s="8">
        <f t="shared" ref="EY39:EY52" ca="1" si="362">IFERROR(IF(AND(EY$8&gt;=($F39+1),EY$8&lt;($F39+1+$Y$10)),AY$11,0), 0)</f>
        <v>0</v>
      </c>
      <c r="EZ39" s="8">
        <f t="shared" ref="EZ39:EZ52" ca="1" si="363">IFERROR(IF(AND(EZ$8&gt;=($F39+1),EZ$8&lt;($F39+1+$Y$10)),AZ$11,0), 0)</f>
        <v>0</v>
      </c>
      <c r="FA39" s="8">
        <f t="shared" ref="FA39:FA52" ca="1" si="364">IFERROR(IF(AND(FA$8&gt;=($F39+1),FA$8&lt;($F39+1+$Y$10)),BA$11,0), 0)</f>
        <v>0</v>
      </c>
      <c r="FB39" s="8">
        <f t="shared" ref="FB39:FB52" ca="1" si="365">IFERROR(IF(AND(FB$8&gt;=($F39+1),FB$8&lt;($F39+1+$Y$10)),BB$11,0), 0)</f>
        <v>0</v>
      </c>
      <c r="FC39" s="8">
        <f t="shared" ref="FC39:FC52" ca="1" si="366">IFERROR(IF(AND(FC$8&gt;=($F39+1),FC$8&lt;($F39+1+$Y$10)),BC$11,0), 0)</f>
        <v>0</v>
      </c>
      <c r="FD39" s="8">
        <f t="shared" ref="FD39:FD52" ca="1" si="367">IFERROR(IF(AND(FD$8&gt;=($F39+1),FD$8&lt;($F39+1+$Y$10)),BD$11,0), 0)</f>
        <v>0</v>
      </c>
      <c r="FE39" s="8">
        <f t="shared" ref="FE39:FE52" ca="1" si="368">IFERROR(IF(AND(FE$8&gt;=($F39+1),FE$8&lt;($F39+1+$Y$10)),BE$11,0), 0)</f>
        <v>0</v>
      </c>
      <c r="FF39" s="8">
        <f t="shared" ref="FF39:FF52" ca="1" si="369">IFERROR(IF(AND(FF$8&gt;=($F39+1),FF$8&lt;($F39+1+$Y$10)),BF$11,0), 0)</f>
        <v>0</v>
      </c>
      <c r="FG39" s="8">
        <f t="shared" ref="FG39:FG52" ca="1" si="370">IFERROR(IF(AND(FG$8&gt;=($F39+1),FG$8&lt;($F39+1+$Y$10)),BG$11,0), 0)</f>
        <v>0</v>
      </c>
      <c r="FH39" s="8">
        <f t="shared" ref="FH39:FH52" ca="1" si="371">IFERROR(IF(AND(FH$8&gt;=($F39+1),FH$8&lt;($F39+1+$Y$10)),BH$11,0), 0)</f>
        <v>0</v>
      </c>
      <c r="FI39" s="8">
        <f t="shared" ref="FI39:FI52" ca="1" si="372">IFERROR(IF(AND(FI$8&gt;=($F39+1),FI$8&lt;($F39+1+$Y$10)),BI$11,0), 0)</f>
        <v>0</v>
      </c>
      <c r="FJ39" s="8">
        <f t="shared" ref="FJ39:FJ52" ca="1" si="373">IFERROR(IF(AND(FJ$8&gt;=($F39+1),FJ$8&lt;($F39+1+$Y$10)),BJ$11,0), 0)</f>
        <v>0</v>
      </c>
      <c r="FK39" s="8">
        <f t="shared" ref="FK39:FK52" ca="1" si="374">IFERROR(IF(AND(FK$8&gt;=($F39+1),FK$8&lt;($F39+1+$Y$10)),BK$11,0), 0)</f>
        <v>0</v>
      </c>
      <c r="FL39" s="8">
        <f t="shared" ref="FL39:FL52" ca="1" si="375">IFERROR(IF(AND(FL$8&gt;=($F39+1),FL$8&lt;($F39+1+$Y$10)),BL$11,0), 0)</f>
        <v>0</v>
      </c>
      <c r="FM39" s="8">
        <f t="shared" ref="FM39:FM52" ca="1" si="376">IFERROR(IF(AND(FM$8&gt;=($F39+1),FM$8&lt;($F39+1+$Y$10)),BM$11,0), 0)</f>
        <v>0</v>
      </c>
      <c r="FN39" s="8">
        <f t="shared" ref="FN39:FN52" ca="1" si="377">IFERROR(IF(AND(FN$8&gt;=($F39+1),FN$8&lt;($F39+1+$Y$10)),BN$11,0), 0)</f>
        <v>0</v>
      </c>
      <c r="FO39" s="8">
        <f t="shared" ref="FO39:FO52" ca="1" si="378">IFERROR(IF(AND(FO$8&gt;=($F39+1),FO$8&lt;($F39+1+$Y$10)),BO$11,0), 0)</f>
        <v>0</v>
      </c>
      <c r="FP39" s="8">
        <f t="shared" ref="FP39:FP52" ca="1" si="379">IFERROR(IF(AND(FP$8&gt;=($F39+1),FP$8&lt;($F39+1+$Y$10)),BP$11,0), 0)</f>
        <v>0</v>
      </c>
      <c r="FQ39" s="8">
        <f t="shared" ref="FQ39:FQ52" ca="1" si="380">IFERROR(IF(AND(FQ$8&gt;=($F39+1),FQ$8&lt;($F39+1+$Y$10)),BQ$11,0), 0)</f>
        <v>0</v>
      </c>
      <c r="FR39" s="8">
        <f t="shared" ref="FR39:FR52" ca="1" si="381">IFERROR(IF(AND(FR$8&gt;=($F39+1),FR$8&lt;($F39+1+$Y$10)),BR$11,0), 0)</f>
        <v>0</v>
      </c>
      <c r="FS39" s="8">
        <f t="shared" ref="FS39:FS52" ca="1" si="382">IFERROR(IF(AND(FS$8&gt;=($F39+1),FS$8&lt;($F39+1+$Y$10)),BS$11,0), 0)</f>
        <v>0</v>
      </c>
      <c r="FT39" s="8">
        <f t="shared" ref="FT39:FT52" ca="1" si="383">IFERROR(IF(AND(FT$8&gt;=($F39+1),FT$8&lt;($F39+1+$Y$10)),BT$11,0), 0)</f>
        <v>0</v>
      </c>
      <c r="FU39" s="8">
        <f t="shared" ref="FU39:FU52" ca="1" si="384">IFERROR(IF(AND(FU$8&gt;=($F39+1),FU$8&lt;($F39+1+$Y$10)),BU$11,0), 0)</f>
        <v>0</v>
      </c>
      <c r="FV39" s="8">
        <f t="shared" ref="FV39:FV52" ca="1" si="385">IFERROR(IF(AND(FV$8&gt;=($F39+1),FV$8&lt;($F39+1+$Y$10)),BV$11,0), 0)</f>
        <v>0</v>
      </c>
      <c r="FW39" s="8">
        <f t="shared" ref="FW39:FW52" ca="1" si="386">IFERROR(IF(AND(FW$8&gt;=($F39+1),FW$8&lt;($F39+1+$Y$10)),BW$11,0), 0)</f>
        <v>0</v>
      </c>
      <c r="FX39" s="8">
        <f t="shared" ref="FX39:FX52" ca="1" si="387">IFERROR(IF(AND(FX$8&gt;=($F39+1),FX$8&lt;($F39+1+$Y$10)),BX$11,0), 0)</f>
        <v>0</v>
      </c>
      <c r="FY39" s="8">
        <f t="shared" ref="FY39:FY52" ca="1" si="388">IFERROR(IF(AND(FY$8&gt;=($F39+1),FY$8&lt;($F39+1+$Y$10)),BY$11,0), 0)</f>
        <v>0</v>
      </c>
      <c r="FZ39" s="8">
        <f t="shared" ref="FZ39:FZ52" ca="1" si="389">IFERROR(IF(AND(FZ$8&gt;=($F39+1),FZ$8&lt;($F39+1+$Y$10)),BZ$11,0), 0)</f>
        <v>0</v>
      </c>
      <c r="GA39" s="8">
        <f t="shared" ref="GA39:GA52" ca="1" si="390">IFERROR(IF(AND(GA$8&gt;=($F39+1),GA$8&lt;($F39+1+$Y$10)),CA$11,0), 0)</f>
        <v>0</v>
      </c>
      <c r="GB39" s="8">
        <f t="shared" ref="GB39:GB52" ca="1" si="391">IFERROR(IF(AND(GB$8&gt;=($F39+1),GB$8&lt;($F39+1+$Y$10)),CB$11,0), 0)</f>
        <v>0</v>
      </c>
      <c r="GC39" s="8">
        <f t="shared" ref="GC39:GC52" ca="1" si="392">IFERROR(IF(AND(GC$8&gt;=($F39+1),GC$8&lt;($F39+1+$Y$10)),CC$11,0), 0)</f>
        <v>0</v>
      </c>
      <c r="GD39" s="8">
        <f t="shared" ref="GD39:GD52" ca="1" si="393">IFERROR(IF(AND(GD$8&gt;=($F39+1),GD$8&lt;($F39+1+$Y$10)),CD$11,0), 0)</f>
        <v>0</v>
      </c>
      <c r="GE39" s="8">
        <f t="shared" ref="GE39:GE52" ca="1" si="394">IFERROR(IF(AND(GE$8&gt;=($F39+1),GE$8&lt;($F39+1+$Y$10)),CE$11,0), 0)</f>
        <v>0</v>
      </c>
      <c r="GF39" s="8">
        <f t="shared" ref="GF39:GF52" ca="1" si="395">IFERROR(IF(AND(GF$8&gt;=($F39+1),GF$8&lt;($F39+1+$Y$10)),CF$11,0), 0)</f>
        <v>0</v>
      </c>
      <c r="GG39" s="8">
        <f t="shared" ref="GG39:GG52" ca="1" si="396">IFERROR(IF(AND(GG$8&gt;=($F39+1),GG$8&lt;($F39+1+$Y$10)),CG$11,0), 0)</f>
        <v>0</v>
      </c>
      <c r="GH39" s="8">
        <f t="shared" ref="GH39:GH52" ca="1" si="397">IFERROR(IF(AND(GH$8&gt;=($F39+1),GH$8&lt;($F39+1+$Y$10)),CH$11,0), 0)</f>
        <v>0</v>
      </c>
      <c r="GI39" s="8">
        <f t="shared" ref="GI39:GI52" ca="1" si="398">IFERROR(IF(AND(GI$8&gt;=($F39+1),GI$8&lt;($F39+1+$Y$10)),CI$11,0), 0)</f>
        <v>0</v>
      </c>
      <c r="GJ39" s="8">
        <f t="shared" ref="GJ39:GJ52" ca="1" si="399">IFERROR(IF(AND(GJ$8&gt;=($F39+1),GJ$8&lt;($F39+1+$Y$10)),CJ$11,0), 0)</f>
        <v>0</v>
      </c>
      <c r="GK39" s="8">
        <f t="shared" ref="GK39:GK52" ca="1" si="400">IFERROR(IF(AND(GK$8&gt;=($F39+1),GK$8&lt;($F39+1+$Y$10)),CK$11,0), 0)</f>
        <v>0</v>
      </c>
      <c r="GL39" s="8">
        <f t="shared" ref="GL39:GL52" ca="1" si="401">IFERROR(IF(AND(GL$8&gt;=($F39+1),GL$8&lt;($F39+1+$Y$10)),CL$11,0), 0)</f>
        <v>0</v>
      </c>
      <c r="GM39" s="8">
        <f t="shared" ref="GM39:GM52" ca="1" si="402">IFERROR(IF(AND(GM$8&gt;=($F39+1),GM$8&lt;($F39+1+$Y$10)),CM$11,0), 0)</f>
        <v>0</v>
      </c>
      <c r="GN39" s="8">
        <f t="shared" ref="GN39:GN52" ca="1" si="403">IFERROR(IF(AND(GN$8&gt;=($F39+1),GN$8&lt;($F39+1+$Y$10)),CN$11,0), 0)</f>
        <v>0</v>
      </c>
      <c r="GO39" s="8">
        <f t="shared" ref="GO39:GO52" ca="1" si="404">IFERROR(IF(AND(GO$8&gt;=($F39+1),GO$8&lt;($F39+1+$Y$10)),CO$11,0), 0)</f>
        <v>0</v>
      </c>
      <c r="GP39" s="8">
        <f t="shared" ref="GP39:GP52" ca="1" si="405">IFERROR(IF(AND(GP$8&gt;=($F39+1),GP$8&lt;($F39+1+$Y$10)),CP$11,0), 0)</f>
        <v>0</v>
      </c>
      <c r="GQ39" s="8">
        <f t="shared" ref="GQ39:GQ52" ca="1" si="406">IFERROR(IF(AND(GQ$8&gt;=($F39+1),GQ$8&lt;($F39+1+$Y$10)),CQ$11,0), 0)</f>
        <v>0</v>
      </c>
      <c r="GR39" s="8">
        <f t="shared" ref="GR39:GR52" ca="1" si="407">IFERROR(IF(AND(GR$8&gt;=($F39+1),GR$8&lt;($F39+1+$Y$10)),CR$11,0), 0)</f>
        <v>0</v>
      </c>
      <c r="GS39" s="8">
        <f t="shared" ref="GS39:GS52" ca="1" si="408">IFERROR(IF(AND(GS$8&gt;=($F39+1),GS$8&lt;($F39+1+$Y$10)),CS$11,0), 0)</f>
        <v>0</v>
      </c>
      <c r="GT39" s="8">
        <f t="shared" ref="GT39:GT52" ca="1" si="409">IFERROR(IF(AND(GT$8&gt;=($F39+1),GT$8&lt;($F39+1+$Y$10)),CT$11,0), 0)</f>
        <v>0</v>
      </c>
      <c r="GU39" s="8">
        <f t="shared" ref="GU39:GU52" ca="1" si="410">IFERROR(IF(AND(GU$8&gt;=($F39+1),GU$8&lt;($F39+1+$Y$10)),CU$11,0), 0)</f>
        <v>0</v>
      </c>
      <c r="GV39" s="8">
        <f t="shared" ref="GV39:GV52" ca="1" si="411">IFERROR(IF(AND(GV$8&gt;=($F39+1),GV$8&lt;($F39+1+$Y$10)),CV$11,0), 0)</f>
        <v>0</v>
      </c>
      <c r="GW39" s="8">
        <f t="shared" ref="GW39:GW52" ca="1" si="412">IFERROR(IF(AND(GW$8&gt;=($F39+1),GW$8&lt;($F39+1+$Y$10)),CW$11,0), 0)</f>
        <v>0</v>
      </c>
      <c r="GX39" s="8">
        <f t="shared" ref="GX39:GX52" ca="1" si="413">IFERROR(IF(AND(GX$8&gt;=($F39+1),GX$8&lt;($F39+1+$Y$10)),CX$11,0), 0)</f>
        <v>0</v>
      </c>
      <c r="GY39" s="8">
        <f t="shared" ref="GY39:GY52" ca="1" si="414">IFERROR(IF(AND(GY$8&gt;=($F39+1),GY$8&lt;($F39+1+$Y$10)),CY$11,0), 0)</f>
        <v>0</v>
      </c>
      <c r="GZ39" s="8">
        <f t="shared" ref="GZ39:GZ52" ca="1" si="415">IFERROR(IF(AND(GZ$8&gt;=($F39+1),GZ$8&lt;($F39+1+$Y$10)),CZ$11,0), 0)</f>
        <v>0</v>
      </c>
      <c r="HA39" s="8">
        <f t="shared" ref="HA39:HA52" ca="1" si="416">IFERROR(IF(AND(HA$8&gt;=($F39+1),HA$8&lt;($F39+1+$Y$10)),DA$11,0), 0)</f>
        <v>0</v>
      </c>
      <c r="HB39" s="8">
        <f t="shared" ref="HB39:HB52" ca="1" si="417">IFERROR(IF(AND(HB$8&gt;=($F39+1),HB$8&lt;($F39+1+$Y$10)),DB$11,0), 0)</f>
        <v>0</v>
      </c>
      <c r="HC39" s="8">
        <f t="shared" ref="HC39:HC52" ca="1" si="418">IFERROR(IF(AND(HC$8&gt;=($F39+1),HC$8&lt;($F39+1+$Y$10)),DC$11,0), 0)</f>
        <v>0</v>
      </c>
      <c r="HD39" s="8">
        <f t="shared" ref="HD39:HD52" ca="1" si="419">IFERROR(IF(AND(HD$8&gt;=($F39+1),HD$8&lt;($F39+1+$Y$10)),DD$11,0), 0)</f>
        <v>0</v>
      </c>
      <c r="HE39" s="8">
        <f t="shared" ref="HE39:HE52" ca="1" si="420">IFERROR(IF(AND(HE$8&gt;=($F39+1),HE$8&lt;($F39+1+$Y$10)),DE$11,0), 0)</f>
        <v>0</v>
      </c>
      <c r="HF39" s="8">
        <f t="shared" ref="HF39:HF52" ca="1" si="421">IFERROR(IF(AND(HF$8&gt;=($F39+1),HF$8&lt;($F39+1+$Y$10)),DF$11,0), 0)</f>
        <v>0</v>
      </c>
      <c r="HG39" s="8">
        <f t="shared" ref="HG39:HG52" ca="1" si="422">IFERROR(IF(AND(HG$8&gt;=($F39+1),HG$8&lt;($F39+1+$Y$10)),DG$11,0), 0)</f>
        <v>0</v>
      </c>
      <c r="HH39" s="8">
        <f t="shared" ref="HH39:HH52" ca="1" si="423">IFERROR(IF(AND(HH$8&gt;=($F39+1),HH$8&lt;($F39+1+$Y$10)),DH$11,0), 0)</f>
        <v>0</v>
      </c>
      <c r="HI39" s="8">
        <f t="shared" ref="HI39:HI52" ca="1" si="424">IFERROR(IF(AND(HI$8&gt;=($F39+1),HI$8&lt;($F39+1+$Y$10)),DI$11,0), 0)</f>
        <v>0</v>
      </c>
      <c r="HJ39" s="8">
        <f t="shared" ref="HJ39:HJ52" ca="1" si="425">IFERROR(IF(AND(HJ$8&gt;=($F39+1),HJ$8&lt;($F39+1+$Y$10)),DJ$11,0), 0)</f>
        <v>0</v>
      </c>
      <c r="HK39" s="8">
        <f t="shared" ref="HK39:HK52" ca="1" si="426">IFERROR(IF(AND(HK$8&gt;=($F39+1),HK$8&lt;($F39+1+$Y$10)),DK$11,0), 0)</f>
        <v>0</v>
      </c>
      <c r="HL39" s="8">
        <f t="shared" ref="HL39:HL52" ca="1" si="427">IFERROR(IF(AND(HL$8&gt;=($F39+1),HL$8&lt;($F39+1+$Y$10)),DL$11,0), 0)</f>
        <v>0</v>
      </c>
      <c r="HM39" s="8">
        <f t="shared" ref="HM39:HM52" ca="1" si="428">IFERROR(IF(AND(HM$8&gt;=($F39+1),HM$8&lt;($F39+1+$Y$10)),DM$11,0), 0)</f>
        <v>0</v>
      </c>
      <c r="HN39" s="8">
        <f t="shared" ref="HN39:HN52" ca="1" si="429">IFERROR(IF(AND(HN$8&gt;=($F39+1),HN$8&lt;($F39+1+$Y$10)),DN$11,0), 0)</f>
        <v>0</v>
      </c>
      <c r="HO39" s="8">
        <f t="shared" ref="HO39:HO52" ca="1" si="430">IFERROR(IF(AND(HO$8&gt;=($F39+1),HO$8&lt;($F39+1+$Y$10)),DO$11,0), 0)</f>
        <v>0</v>
      </c>
      <c r="HP39" s="8">
        <f t="shared" ref="HP39:HP52" ca="1" si="431">IFERROR(IF(AND(HP$8&gt;=($F39+1),HP$8&lt;($F39+1+$Y$10)),DP$11,0), 0)</f>
        <v>0</v>
      </c>
      <c r="HQ39" s="8">
        <f t="shared" ref="HQ39:HQ52" ca="1" si="432">IFERROR(IF(AND(HQ$8&gt;=($F39+1),HQ$8&lt;($F39+1+$Y$10)),DQ$11,0), 0)</f>
        <v>0</v>
      </c>
      <c r="HR39" s="8">
        <f t="shared" ref="HR39:HR52" ca="1" si="433">IFERROR(IF(AND(HR$8&gt;=($F39+1),HR$8&lt;($F39+1+$Y$10)),DR$11,0), 0)</f>
        <v>0</v>
      </c>
      <c r="HS39" s="8">
        <f t="shared" ref="HS39:HS52" ca="1" si="434">IFERROR(IF(AND(HS$8&gt;=($F39+1),HS$8&lt;($F39+1+$Y$10)),DS$11,0), 0)</f>
        <v>0</v>
      </c>
      <c r="HT39" s="8">
        <f t="shared" ref="HT39:HT52" ca="1" si="435">IFERROR(IF(AND(HT$8&gt;=($F39+1),HT$8&lt;($F39+1+$Y$10)),DT$11,0), 0)</f>
        <v>0</v>
      </c>
      <c r="HU39" s="8">
        <f t="shared" ref="HU39:HU52" ca="1" si="436">IFERROR(IF(AND(HU$8&gt;=($F39+1),HU$8&lt;($F39+1+$Y$10)),DU$11,0), 0)</f>
        <v>0</v>
      </c>
      <c r="HV39" s="8">
        <f t="shared" ref="HV39:HV52" ca="1" si="437">IFERROR(IF(AND(HV$8&gt;=($F39+1),HV$8&lt;($F39+1+$Y$10)),DV$11,0), 0)</f>
        <v>0</v>
      </c>
      <c r="HW39" s="8">
        <f t="shared" ref="HW39:HW52" ca="1" si="438">IFERROR(IF(AND(HW$8&gt;=($F39+1),HW$8&lt;($F39+1+$Y$10)),DW$11,0), 0)</f>
        <v>0</v>
      </c>
      <c r="HX39" s="8">
        <f t="shared" ref="HX39:HX52" ca="1" si="439">IFERROR(IF(AND(HX$8&gt;=($F39+1),HX$8&lt;($F39+1+$Y$10)),DX$11,0), 0)</f>
        <v>0</v>
      </c>
      <c r="HY39" s="8">
        <f t="shared" ref="HY39:HY52" ca="1" si="440">IFERROR(IF(AND(HY$8&gt;=($F39+1),HY$8&lt;($F39+1+$Y$10)),DY$11,0), 0)</f>
        <v>0</v>
      </c>
      <c r="HZ39" s="8">
        <f t="shared" ref="HZ39:HZ52" ca="1" si="441">IFERROR(IF(AND(HZ$8&gt;=($F39+1),HZ$8&lt;($F39+1+$Y$10)),DZ$11,0), 0)</f>
        <v>0</v>
      </c>
      <c r="IA39" s="8">
        <f t="shared" ref="IA39:IA52" ca="1" si="442">IFERROR(IF(AND(IA$8&gt;=($F39+1),IA$8&lt;($F39+1+$Y$10)),EA$11,0), 0)</f>
        <v>0</v>
      </c>
      <c r="IB39" s="8">
        <f t="shared" ref="IB39:IB52" ca="1" si="443">IFERROR(IF(AND(IB$8&gt;=($F39+1),IB$8&lt;($F39+1+$Y$10)),EB$11,0), 0)</f>
        <v>0</v>
      </c>
      <c r="IC39" s="8">
        <f t="shared" ref="IC39:IC52" ca="1" si="444">IFERROR(IF(AND(IC$8&gt;=($F39+1),IC$8&lt;($F39+1+$Y$10)),EC$11,0), 0)</f>
        <v>0</v>
      </c>
      <c r="ID39" s="8">
        <f t="shared" ref="ID39:ID52" ca="1" si="445">IFERROR(IF(AND(ID$8&gt;=($F39+1),ID$8&lt;($F39+1+$Y$10)),ED$11,0), 0)</f>
        <v>0</v>
      </c>
      <c r="IE39" s="8">
        <f t="shared" ref="IE39:IE52" ca="1" si="446">IFERROR(IF(AND(IE$8&gt;=($F39+1),IE$8&lt;($F39+1+$Y$10)),EE$11,0), 0)</f>
        <v>0</v>
      </c>
      <c r="IF39" s="8">
        <f t="shared" ref="IF39:IF52" ca="1" si="447">IFERROR(IF(AND(IF$8&gt;=($F39+1),IF$8&lt;($F39+1+$Y$10)),EF$11,0), 0)</f>
        <v>0</v>
      </c>
      <c r="IG39" s="8">
        <f t="shared" ref="IG39:IG52" ca="1" si="448">IFERROR(IF(AND(IG$8&gt;=($F39+1),IG$8&lt;($F39+1+$Y$10)),EG$11,0), 0)</f>
        <v>0</v>
      </c>
      <c r="IH39" s="8">
        <f t="shared" ref="IH39:IH52" ca="1" si="449">IFERROR(IF(AND(IH$8&gt;=($F39+1),IH$8&lt;($F39+1+$Y$10)),EH$11,0), 0)</f>
        <v>0</v>
      </c>
      <c r="II39" s="8">
        <f t="shared" ref="II39:II52" ca="1" si="450">IFERROR(IF(AND(II$8&gt;=($F39+1),II$8&lt;($F39+1+$Y$10)),EI$11,0), 0)</f>
        <v>0</v>
      </c>
      <c r="IJ39" s="8">
        <f t="shared" ref="IJ39:IJ52" ca="1" si="451">IFERROR(IF(AND(IJ$8&gt;=($F39+1),IJ$8&lt;($F39+1+$Y$10)),EJ$11,0), 0)</f>
        <v>0</v>
      </c>
      <c r="IK39" s="8">
        <f t="shared" ref="IK39:IK52" ca="1" si="452">IFERROR(IF(AND(IK$8&gt;=($F39+1),IK$8&lt;($F39+1+$Y$10)),EK$11,0), 0)</f>
        <v>0</v>
      </c>
      <c r="IL39" s="8">
        <f t="shared" ref="IL39:IL52" ca="1" si="453">IFERROR(IF(AND(IL$8&gt;=($F39+1),IL$8&lt;($F39+1+$Y$10)),EL$11,0), 0)</f>
        <v>0</v>
      </c>
      <c r="IM39" s="8">
        <f t="shared" ref="IM39:IM52" ca="1" si="454">IFERROR(IF(AND(IM$8&gt;=($F39+1),IM$8&lt;($F39+1+$Y$10)),EM$11,0), 0)</f>
        <v>0</v>
      </c>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row>
    <row r="40" spans="1:348" ht="18.399999999999999">
      <c r="A40" s="29"/>
      <c r="B40" s="16"/>
      <c r="C40" s="249"/>
      <c r="D40" s="249"/>
      <c r="E40" s="156"/>
      <c r="F40" s="156"/>
      <c r="G40" s="157"/>
      <c r="H40" s="117" t="str">
        <f>IFERROR(VLOOKUP(E40, 'General Project Info'!$C$32:$I$42, 7, FALSE), "")</f>
        <v/>
      </c>
      <c r="I40" s="118">
        <f>IFERROR(Y40*VLOOKUP(E40, 'General Project Info'!$R$32:$T$42, 3, FALSE), 0)</f>
        <v>0</v>
      </c>
      <c r="J40" s="119">
        <f>IFERROR(AA40,0)</f>
        <v>0</v>
      </c>
      <c r="K40" s="119">
        <f t="shared" ref="K40:K52" si="455">IFERROR(AC40,0)</f>
        <v>0</v>
      </c>
      <c r="L40" s="162"/>
      <c r="M40" s="162"/>
      <c r="N40" s="163"/>
      <c r="O40" s="163"/>
      <c r="P40" s="163"/>
      <c r="Q40" s="153">
        <f t="shared" si="348"/>
        <v>0</v>
      </c>
      <c r="R40" s="16"/>
      <c r="S40" s="29"/>
      <c r="U40" s="26">
        <f>IFERROR(VLOOKUP($E40, 'Unit Conversions Array'!$B$4:$AA$24, 26, FALSE),0)</f>
        <v>0</v>
      </c>
      <c r="V40">
        <f>VLOOKUP(E40, 'General Project Info'!$R$32:$W$42, 6, FALSE)</f>
        <v>1</v>
      </c>
      <c r="W40">
        <f t="shared" si="349"/>
        <v>0</v>
      </c>
      <c r="X40">
        <f>IFERROR(G40*INDEX('Unit Conversions Array'!$E$4:$Y$24, MATCH('Scenarios &amp; Measures'!E40, 'Unit Conversions Array'!$B$4:$B$24, 0), MATCH('Scenarios &amp; Measures'!H40, 'Unit Conversions Array'!$E$3:$Y$3, 0)), 0)</f>
        <v>0</v>
      </c>
      <c r="Y40" s="8">
        <f t="shared" ref="Y40:Y52" si="456">X40/3.412</f>
        <v>0</v>
      </c>
      <c r="Z40" s="111" t="str">
        <f t="shared" ref="Z40:Z52" si="457">IF(AND(U40=1,E40="Electricity"),F40,"")</f>
        <v/>
      </c>
      <c r="AA40" s="111">
        <f>IFERROR(IF(AND(U40=1,E40="Electricity"),Y40*INDEX('Scenarios &amp; Measures'!$AQ$62:$EM$62,1,MATCH(F40+1,'Scenarios &amp; Measures'!$AQ$61:$EM$61,0)), IF(U40=1,$Y40*VLOOKUP($E40, 'General Project Info'!$R$32:$W$42, 5, FALSE),0)),0)</f>
        <v>0</v>
      </c>
      <c r="AB40" s="93">
        <f>IF(E40="Electricity",Y40*SUM(INDEX('Scenarios &amp; Measures'!$AQ$62:$EM$62,1,MATCH(F40+1,'Scenarios &amp; Measures'!$AQ$61:$EM$61,0)):INDEX('Scenarios &amp; Measures'!$AQ$62:$EM$62,1,MATCH(F40+'General Project Info'!$F$20,'Scenarios &amp; Measures'!$AQ$61:$EM$61,0))),SUMIF(E40,"Solar_PV_or_Wind",J40)*$Y$10)</f>
        <v>0</v>
      </c>
      <c r="AC40" s="111">
        <f>IFERROR(IF(U40=0, Y40*VLOOKUP(E40, 'General Project Info'!$R$32:$W$42, 5, FALSE), 0), 0)</f>
        <v>0</v>
      </c>
      <c r="AD40" s="11">
        <f>IFERROR(ROUNDDOWN(($Y$10-(L40-AG40))/L40, 0)*L40+(L40-AG40), 0)</f>
        <v>0</v>
      </c>
      <c r="AE40" s="11">
        <f t="shared" ref="AE40:AE52" si="458">$Y$10-AD40</f>
        <v>20</v>
      </c>
      <c r="AF40" s="11">
        <f t="shared" ref="AF40:AF52" si="459">IF(AE40&lt;0, ABS(AE40), L40-AE40)</f>
        <v>-20</v>
      </c>
      <c r="AG40" s="11">
        <f t="shared" ref="AG40:AG52" si="460">IF(M40&lt;=L40, M40, 0)</f>
        <v>0</v>
      </c>
      <c r="AH40">
        <f t="shared" si="350"/>
        <v>0</v>
      </c>
      <c r="AI40" s="116">
        <f ca="1">IFERROR(SUMPRODUCT($EQ$37:$IM$37,$EQ40:$IM40)*AB40/1000,0)</f>
        <v>0</v>
      </c>
      <c r="AJ40" s="116">
        <f t="shared" ref="AJ40:AJ52" ca="1" si="461">IFERROR(SUMPRODUCT($EQ$12:$IM$12,$EQ40:$IM40)*AC40/1000,0)</f>
        <v>0</v>
      </c>
      <c r="AK40" s="11">
        <f ca="1">IFERROR(SUMPRODUCT($AQ$12:$EM$12, AQ40:EM40), 0)</f>
        <v>0</v>
      </c>
      <c r="AL40" s="11">
        <f>IF($W$10="RECs", -AA40/VLOOKUP("RECs", 'General Project Info'!$R$32:$W$42, 5, FALSE)*$W$11*IF($Y$11=$AB$12, $Y$10, (1/($AB$12-$Y$11))*(1-($Y$11/$AB$12)^$Y$10)*$AB$12), 0)</f>
        <v>0</v>
      </c>
      <c r="AM40" s="11">
        <f t="shared" si="351"/>
        <v>0</v>
      </c>
      <c r="AN40" s="11">
        <f t="shared" si="352"/>
        <v>0</v>
      </c>
      <c r="AO40" s="11">
        <f t="shared" ref="AO40:AO52" ca="1" si="462">W40+AJ40+AK40+AH40+AI40+AL40+AM40+AN40-Q40</f>
        <v>0</v>
      </c>
      <c r="AP40" s="10"/>
      <c r="AQ40" s="93">
        <f t="shared" ref="AQ40:BF52" ca="1" si="463">IFERROR(IF(AQ$8&gt;=$F40,IF((AQ$8-$F40)&gt;=$Y$10, 0, IF(MOD($AG40+(AQ$8-$F40), $L40)=0, (($N40-$O40)*$AB$11^AQ$38), 0)),0), 0)</f>
        <v>0</v>
      </c>
      <c r="AR40" s="93">
        <f t="shared" ca="1" si="463"/>
        <v>0</v>
      </c>
      <c r="AS40" s="93">
        <f t="shared" ca="1" si="463"/>
        <v>0</v>
      </c>
      <c r="AT40" s="93">
        <f t="shared" ca="1" si="463"/>
        <v>0</v>
      </c>
      <c r="AU40" s="93">
        <f t="shared" ca="1" si="463"/>
        <v>0</v>
      </c>
      <c r="AV40" s="93">
        <f t="shared" ca="1" si="463"/>
        <v>0</v>
      </c>
      <c r="AW40" s="93">
        <f t="shared" ca="1" si="463"/>
        <v>0</v>
      </c>
      <c r="AX40" s="93">
        <f t="shared" ca="1" si="463"/>
        <v>0</v>
      </c>
      <c r="AY40" s="93">
        <f t="shared" ca="1" si="463"/>
        <v>0</v>
      </c>
      <c r="AZ40" s="93">
        <f t="shared" ca="1" si="463"/>
        <v>0</v>
      </c>
      <c r="BA40" s="93">
        <f t="shared" ca="1" si="463"/>
        <v>0</v>
      </c>
      <c r="BB40" s="93">
        <f t="shared" ca="1" si="463"/>
        <v>0</v>
      </c>
      <c r="BC40" s="93">
        <f t="shared" ca="1" si="463"/>
        <v>0</v>
      </c>
      <c r="BD40" s="93">
        <f t="shared" ca="1" si="463"/>
        <v>0</v>
      </c>
      <c r="BE40" s="93">
        <f t="shared" ca="1" si="463"/>
        <v>0</v>
      </c>
      <c r="BF40" s="93">
        <f t="shared" ca="1" si="463"/>
        <v>0</v>
      </c>
      <c r="BG40" s="93">
        <f t="shared" ca="1" si="353"/>
        <v>0</v>
      </c>
      <c r="BH40" s="93">
        <f t="shared" ca="1" si="353"/>
        <v>0</v>
      </c>
      <c r="BI40" s="93">
        <f t="shared" ca="1" si="353"/>
        <v>0</v>
      </c>
      <c r="BJ40" s="93">
        <f t="shared" ca="1" si="353"/>
        <v>0</v>
      </c>
      <c r="BK40" s="93">
        <f t="shared" ca="1" si="353"/>
        <v>0</v>
      </c>
      <c r="BL40" s="93">
        <f t="shared" ca="1" si="353"/>
        <v>0</v>
      </c>
      <c r="BM40" s="93">
        <f t="shared" ca="1" si="353"/>
        <v>0</v>
      </c>
      <c r="BN40" s="93">
        <f t="shared" ca="1" si="353"/>
        <v>0</v>
      </c>
      <c r="BO40" s="93">
        <f t="shared" ca="1" si="353"/>
        <v>0</v>
      </c>
      <c r="BP40" s="93">
        <f t="shared" ca="1" si="353"/>
        <v>0</v>
      </c>
      <c r="BQ40" s="93">
        <f t="shared" ca="1" si="353"/>
        <v>0</v>
      </c>
      <c r="BR40" s="93">
        <f t="shared" ca="1" si="353"/>
        <v>0</v>
      </c>
      <c r="BS40" s="93">
        <f t="shared" ca="1" si="353"/>
        <v>0</v>
      </c>
      <c r="BT40" s="93">
        <f t="shared" ca="1" si="353"/>
        <v>0</v>
      </c>
      <c r="BU40" s="93">
        <f t="shared" ca="1" si="353"/>
        <v>0</v>
      </c>
      <c r="BV40" s="93">
        <f t="shared" ca="1" si="353"/>
        <v>0</v>
      </c>
      <c r="BW40" s="93">
        <f t="shared" ca="1" si="353"/>
        <v>0</v>
      </c>
      <c r="BX40" s="93">
        <f t="shared" ca="1" si="353"/>
        <v>0</v>
      </c>
      <c r="BY40" s="93">
        <f t="shared" ca="1" si="353"/>
        <v>0</v>
      </c>
      <c r="BZ40" s="93">
        <f t="shared" ca="1" si="353"/>
        <v>0</v>
      </c>
      <c r="CA40" s="93">
        <f t="shared" ca="1" si="353"/>
        <v>0</v>
      </c>
      <c r="CB40" s="93">
        <f t="shared" ca="1" si="353"/>
        <v>0</v>
      </c>
      <c r="CC40" s="93">
        <f t="shared" ca="1" si="353"/>
        <v>0</v>
      </c>
      <c r="CD40" s="93">
        <f t="shared" ca="1" si="353"/>
        <v>0</v>
      </c>
      <c r="CE40" s="93">
        <f t="shared" ca="1" si="353"/>
        <v>0</v>
      </c>
      <c r="CF40" s="93">
        <f t="shared" ca="1" si="353"/>
        <v>0</v>
      </c>
      <c r="CG40" s="93">
        <f t="shared" ca="1" si="353"/>
        <v>0</v>
      </c>
      <c r="CH40" s="93">
        <f t="shared" ca="1" si="353"/>
        <v>0</v>
      </c>
      <c r="CI40" s="93">
        <f t="shared" ca="1" si="353"/>
        <v>0</v>
      </c>
      <c r="CJ40" s="93">
        <f t="shared" ca="1" si="353"/>
        <v>0</v>
      </c>
      <c r="CK40" s="93">
        <f t="shared" ca="1" si="353"/>
        <v>0</v>
      </c>
      <c r="CL40" s="93">
        <f t="shared" ca="1" si="353"/>
        <v>0</v>
      </c>
      <c r="CM40" s="93">
        <f t="shared" ca="1" si="353"/>
        <v>0</v>
      </c>
      <c r="CN40" s="93">
        <f t="shared" ca="1" si="353"/>
        <v>0</v>
      </c>
      <c r="CO40" s="93">
        <f t="shared" ca="1" si="353"/>
        <v>0</v>
      </c>
      <c r="CP40" s="93">
        <f t="shared" ca="1" si="353"/>
        <v>0</v>
      </c>
      <c r="CQ40" s="93">
        <f t="shared" ca="1" si="353"/>
        <v>0</v>
      </c>
      <c r="CR40" s="93">
        <f t="shared" ca="1" si="353"/>
        <v>0</v>
      </c>
      <c r="CS40" s="93">
        <f t="shared" ca="1" si="353"/>
        <v>0</v>
      </c>
      <c r="CT40" s="93">
        <f t="shared" ca="1" si="353"/>
        <v>0</v>
      </c>
      <c r="CU40" s="93">
        <f t="shared" ca="1" si="353"/>
        <v>0</v>
      </c>
      <c r="CV40" s="93">
        <f t="shared" ca="1" si="353"/>
        <v>0</v>
      </c>
      <c r="CW40" s="93">
        <f t="shared" ca="1" si="353"/>
        <v>0</v>
      </c>
      <c r="CX40" s="93">
        <f t="shared" ca="1" si="353"/>
        <v>0</v>
      </c>
      <c r="CY40" s="93">
        <f t="shared" ca="1" si="353"/>
        <v>0</v>
      </c>
      <c r="CZ40" s="93">
        <f t="shared" ca="1" si="353"/>
        <v>0</v>
      </c>
      <c r="DA40" s="93">
        <f t="shared" ca="1" si="353"/>
        <v>0</v>
      </c>
      <c r="DB40" s="93">
        <f t="shared" ca="1" si="353"/>
        <v>0</v>
      </c>
      <c r="DC40" s="93">
        <f t="shared" ca="1" si="353"/>
        <v>0</v>
      </c>
      <c r="DD40" s="93">
        <f t="shared" ca="1" si="354"/>
        <v>0</v>
      </c>
      <c r="DE40" s="93">
        <f t="shared" ca="1" si="354"/>
        <v>0</v>
      </c>
      <c r="DF40" s="93">
        <f t="shared" ca="1" si="354"/>
        <v>0</v>
      </c>
      <c r="DG40" s="93">
        <f t="shared" ca="1" si="354"/>
        <v>0</v>
      </c>
      <c r="DH40" s="93">
        <f t="shared" ca="1" si="354"/>
        <v>0</v>
      </c>
      <c r="DI40" s="93">
        <f t="shared" ca="1" si="354"/>
        <v>0</v>
      </c>
      <c r="DJ40" s="93">
        <f t="shared" ca="1" si="354"/>
        <v>0</v>
      </c>
      <c r="DK40" s="93">
        <f t="shared" ca="1" si="354"/>
        <v>0</v>
      </c>
      <c r="DL40" s="93">
        <f t="shared" ca="1" si="354"/>
        <v>0</v>
      </c>
      <c r="DM40" s="93">
        <f t="shared" ca="1" si="354"/>
        <v>0</v>
      </c>
      <c r="DN40" s="93">
        <f t="shared" ca="1" si="354"/>
        <v>0</v>
      </c>
      <c r="DO40" s="93">
        <f t="shared" ca="1" si="354"/>
        <v>0</v>
      </c>
      <c r="DP40" s="93">
        <f t="shared" ca="1" si="354"/>
        <v>0</v>
      </c>
      <c r="DQ40" s="93">
        <f t="shared" ca="1" si="354"/>
        <v>0</v>
      </c>
      <c r="DR40" s="93">
        <f t="shared" ca="1" si="354"/>
        <v>0</v>
      </c>
      <c r="DS40" s="93">
        <f t="shared" ca="1" si="354"/>
        <v>0</v>
      </c>
      <c r="DT40" s="93">
        <f t="shared" ca="1" si="354"/>
        <v>0</v>
      </c>
      <c r="DU40" s="93">
        <f t="shared" ca="1" si="354"/>
        <v>0</v>
      </c>
      <c r="DV40" s="93">
        <f t="shared" ca="1" si="354"/>
        <v>0</v>
      </c>
      <c r="DW40" s="93">
        <f t="shared" ca="1" si="354"/>
        <v>0</v>
      </c>
      <c r="DX40" s="93">
        <f t="shared" ca="1" si="354"/>
        <v>0</v>
      </c>
      <c r="DY40" s="93">
        <f t="shared" ca="1" si="354"/>
        <v>0</v>
      </c>
      <c r="DZ40" s="93">
        <f t="shared" ca="1" si="354"/>
        <v>0</v>
      </c>
      <c r="EA40" s="93">
        <f t="shared" ca="1" si="354"/>
        <v>0</v>
      </c>
      <c r="EB40" s="93">
        <f t="shared" ca="1" si="354"/>
        <v>0</v>
      </c>
      <c r="EC40" s="93">
        <f t="shared" ca="1" si="354"/>
        <v>0</v>
      </c>
      <c r="ED40" s="93">
        <f t="shared" ca="1" si="354"/>
        <v>0</v>
      </c>
      <c r="EE40" s="93">
        <f t="shared" ca="1" si="354"/>
        <v>0</v>
      </c>
      <c r="EF40" s="93">
        <f t="shared" ca="1" si="354"/>
        <v>0</v>
      </c>
      <c r="EG40" s="93">
        <f t="shared" ca="1" si="354"/>
        <v>0</v>
      </c>
      <c r="EH40" s="93">
        <f t="shared" ca="1" si="354"/>
        <v>0</v>
      </c>
      <c r="EI40" s="93">
        <f t="shared" ca="1" si="354"/>
        <v>0</v>
      </c>
      <c r="EJ40" s="93">
        <f t="shared" ca="1" si="354"/>
        <v>0</v>
      </c>
      <c r="EK40" s="93">
        <f t="shared" ca="1" si="354"/>
        <v>0</v>
      </c>
      <c r="EL40" s="93">
        <f t="shared" ca="1" si="354"/>
        <v>0</v>
      </c>
      <c r="EM40" s="93">
        <f t="shared" ca="1" si="354"/>
        <v>0</v>
      </c>
      <c r="EO40" s="8"/>
      <c r="EP40" s="93"/>
      <c r="EQ40" s="8">
        <f t="shared" ref="EQ40:EQ51" ca="1" si="464">IFERROR(IF(AND(EQ$8&gt;=($F40+1),EQ$8&lt;($F40+1+$Y$10)),AQ$11,0), 0)</f>
        <v>0</v>
      </c>
      <c r="ER40" s="8">
        <f t="shared" ca="1" si="355"/>
        <v>0</v>
      </c>
      <c r="ES40" s="8">
        <f t="shared" ca="1" si="356"/>
        <v>0</v>
      </c>
      <c r="ET40" s="8">
        <f t="shared" ca="1" si="357"/>
        <v>0</v>
      </c>
      <c r="EU40" s="8">
        <f t="shared" ca="1" si="358"/>
        <v>0</v>
      </c>
      <c r="EV40" s="8">
        <f t="shared" ca="1" si="359"/>
        <v>0</v>
      </c>
      <c r="EW40" s="8">
        <f t="shared" ca="1" si="360"/>
        <v>0</v>
      </c>
      <c r="EX40" s="8">
        <f t="shared" ca="1" si="361"/>
        <v>0</v>
      </c>
      <c r="EY40" s="8">
        <f t="shared" ca="1" si="362"/>
        <v>0</v>
      </c>
      <c r="EZ40" s="8">
        <f t="shared" ca="1" si="363"/>
        <v>0</v>
      </c>
      <c r="FA40" s="8">
        <f t="shared" ca="1" si="364"/>
        <v>0</v>
      </c>
      <c r="FB40" s="8">
        <f t="shared" ca="1" si="365"/>
        <v>0</v>
      </c>
      <c r="FC40" s="8">
        <f t="shared" ca="1" si="366"/>
        <v>0</v>
      </c>
      <c r="FD40" s="8">
        <f t="shared" ca="1" si="367"/>
        <v>0</v>
      </c>
      <c r="FE40" s="8">
        <f t="shared" ca="1" si="368"/>
        <v>0</v>
      </c>
      <c r="FF40" s="8">
        <f t="shared" ca="1" si="369"/>
        <v>0</v>
      </c>
      <c r="FG40" s="8">
        <f t="shared" ca="1" si="370"/>
        <v>0</v>
      </c>
      <c r="FH40" s="8">
        <f t="shared" ca="1" si="371"/>
        <v>0</v>
      </c>
      <c r="FI40" s="8">
        <f t="shared" ca="1" si="372"/>
        <v>0</v>
      </c>
      <c r="FJ40" s="8">
        <f t="shared" ca="1" si="373"/>
        <v>0</v>
      </c>
      <c r="FK40" s="8">
        <f t="shared" ca="1" si="374"/>
        <v>0</v>
      </c>
      <c r="FL40" s="8">
        <f t="shared" ca="1" si="375"/>
        <v>0</v>
      </c>
      <c r="FM40" s="8">
        <f t="shared" ca="1" si="376"/>
        <v>0</v>
      </c>
      <c r="FN40" s="8">
        <f t="shared" ca="1" si="377"/>
        <v>0</v>
      </c>
      <c r="FO40" s="8">
        <f t="shared" ca="1" si="378"/>
        <v>0</v>
      </c>
      <c r="FP40" s="8">
        <f t="shared" ca="1" si="379"/>
        <v>0</v>
      </c>
      <c r="FQ40" s="8">
        <f t="shared" ca="1" si="380"/>
        <v>0</v>
      </c>
      <c r="FR40" s="8">
        <f t="shared" ca="1" si="381"/>
        <v>0</v>
      </c>
      <c r="FS40" s="8">
        <f t="shared" ca="1" si="382"/>
        <v>0</v>
      </c>
      <c r="FT40" s="8">
        <f t="shared" ca="1" si="383"/>
        <v>0</v>
      </c>
      <c r="FU40" s="8">
        <f t="shared" ca="1" si="384"/>
        <v>0</v>
      </c>
      <c r="FV40" s="8">
        <f t="shared" ca="1" si="385"/>
        <v>0</v>
      </c>
      <c r="FW40" s="8">
        <f t="shared" ca="1" si="386"/>
        <v>0</v>
      </c>
      <c r="FX40" s="8">
        <f t="shared" ca="1" si="387"/>
        <v>0</v>
      </c>
      <c r="FY40" s="8">
        <f t="shared" ca="1" si="388"/>
        <v>0</v>
      </c>
      <c r="FZ40" s="8">
        <f t="shared" ca="1" si="389"/>
        <v>0</v>
      </c>
      <c r="GA40" s="8">
        <f t="shared" ca="1" si="390"/>
        <v>0</v>
      </c>
      <c r="GB40" s="8">
        <f t="shared" ca="1" si="391"/>
        <v>0</v>
      </c>
      <c r="GC40" s="8">
        <f t="shared" ca="1" si="392"/>
        <v>0</v>
      </c>
      <c r="GD40" s="8">
        <f t="shared" ca="1" si="393"/>
        <v>0</v>
      </c>
      <c r="GE40" s="8">
        <f t="shared" ca="1" si="394"/>
        <v>0</v>
      </c>
      <c r="GF40" s="8">
        <f t="shared" ca="1" si="395"/>
        <v>0</v>
      </c>
      <c r="GG40" s="8">
        <f t="shared" ca="1" si="396"/>
        <v>0</v>
      </c>
      <c r="GH40" s="8">
        <f t="shared" ca="1" si="397"/>
        <v>0</v>
      </c>
      <c r="GI40" s="8">
        <f t="shared" ca="1" si="398"/>
        <v>0</v>
      </c>
      <c r="GJ40" s="8">
        <f t="shared" ca="1" si="399"/>
        <v>0</v>
      </c>
      <c r="GK40" s="8">
        <f t="shared" ca="1" si="400"/>
        <v>0</v>
      </c>
      <c r="GL40" s="8">
        <f t="shared" ca="1" si="401"/>
        <v>0</v>
      </c>
      <c r="GM40" s="8">
        <f t="shared" ca="1" si="402"/>
        <v>0</v>
      </c>
      <c r="GN40" s="8">
        <f t="shared" ca="1" si="403"/>
        <v>0</v>
      </c>
      <c r="GO40" s="8">
        <f t="shared" ca="1" si="404"/>
        <v>0</v>
      </c>
      <c r="GP40" s="8">
        <f t="shared" ca="1" si="405"/>
        <v>0</v>
      </c>
      <c r="GQ40" s="8">
        <f t="shared" ca="1" si="406"/>
        <v>0</v>
      </c>
      <c r="GR40" s="8">
        <f t="shared" ca="1" si="407"/>
        <v>0</v>
      </c>
      <c r="GS40" s="8">
        <f t="shared" ca="1" si="408"/>
        <v>0</v>
      </c>
      <c r="GT40" s="8">
        <f t="shared" ca="1" si="409"/>
        <v>0</v>
      </c>
      <c r="GU40" s="8">
        <f t="shared" ca="1" si="410"/>
        <v>0</v>
      </c>
      <c r="GV40" s="8">
        <f t="shared" ca="1" si="411"/>
        <v>0</v>
      </c>
      <c r="GW40" s="8">
        <f t="shared" ca="1" si="412"/>
        <v>0</v>
      </c>
      <c r="GX40" s="8">
        <f t="shared" ca="1" si="413"/>
        <v>0</v>
      </c>
      <c r="GY40" s="8">
        <f t="shared" ca="1" si="414"/>
        <v>0</v>
      </c>
      <c r="GZ40" s="8">
        <f t="shared" ca="1" si="415"/>
        <v>0</v>
      </c>
      <c r="HA40" s="8">
        <f t="shared" ca="1" si="416"/>
        <v>0</v>
      </c>
      <c r="HB40" s="8">
        <f t="shared" ca="1" si="417"/>
        <v>0</v>
      </c>
      <c r="HC40" s="8">
        <f t="shared" ca="1" si="418"/>
        <v>0</v>
      </c>
      <c r="HD40" s="8">
        <f t="shared" ca="1" si="419"/>
        <v>0</v>
      </c>
      <c r="HE40" s="8">
        <f t="shared" ca="1" si="420"/>
        <v>0</v>
      </c>
      <c r="HF40" s="8">
        <f t="shared" ca="1" si="421"/>
        <v>0</v>
      </c>
      <c r="HG40" s="8">
        <f t="shared" ca="1" si="422"/>
        <v>0</v>
      </c>
      <c r="HH40" s="8">
        <f t="shared" ca="1" si="423"/>
        <v>0</v>
      </c>
      <c r="HI40" s="8">
        <f t="shared" ca="1" si="424"/>
        <v>0</v>
      </c>
      <c r="HJ40" s="8">
        <f t="shared" ca="1" si="425"/>
        <v>0</v>
      </c>
      <c r="HK40" s="8">
        <f t="shared" ca="1" si="426"/>
        <v>0</v>
      </c>
      <c r="HL40" s="8">
        <f t="shared" ca="1" si="427"/>
        <v>0</v>
      </c>
      <c r="HM40" s="8">
        <f t="shared" ca="1" si="428"/>
        <v>0</v>
      </c>
      <c r="HN40" s="8">
        <f t="shared" ca="1" si="429"/>
        <v>0</v>
      </c>
      <c r="HO40" s="8">
        <f t="shared" ca="1" si="430"/>
        <v>0</v>
      </c>
      <c r="HP40" s="8">
        <f t="shared" ca="1" si="431"/>
        <v>0</v>
      </c>
      <c r="HQ40" s="8">
        <f t="shared" ca="1" si="432"/>
        <v>0</v>
      </c>
      <c r="HR40" s="8">
        <f t="shared" ca="1" si="433"/>
        <v>0</v>
      </c>
      <c r="HS40" s="8">
        <f t="shared" ca="1" si="434"/>
        <v>0</v>
      </c>
      <c r="HT40" s="8">
        <f t="shared" ca="1" si="435"/>
        <v>0</v>
      </c>
      <c r="HU40" s="8">
        <f t="shared" ca="1" si="436"/>
        <v>0</v>
      </c>
      <c r="HV40" s="8">
        <f t="shared" ca="1" si="437"/>
        <v>0</v>
      </c>
      <c r="HW40" s="8">
        <f t="shared" ca="1" si="438"/>
        <v>0</v>
      </c>
      <c r="HX40" s="8">
        <f t="shared" ca="1" si="439"/>
        <v>0</v>
      </c>
      <c r="HY40" s="8">
        <f t="shared" ca="1" si="440"/>
        <v>0</v>
      </c>
      <c r="HZ40" s="8">
        <f t="shared" ca="1" si="441"/>
        <v>0</v>
      </c>
      <c r="IA40" s="8">
        <f t="shared" ca="1" si="442"/>
        <v>0</v>
      </c>
      <c r="IB40" s="8">
        <f t="shared" ca="1" si="443"/>
        <v>0</v>
      </c>
      <c r="IC40" s="8">
        <f t="shared" ca="1" si="444"/>
        <v>0</v>
      </c>
      <c r="ID40" s="8">
        <f t="shared" ca="1" si="445"/>
        <v>0</v>
      </c>
      <c r="IE40" s="8">
        <f t="shared" ca="1" si="446"/>
        <v>0</v>
      </c>
      <c r="IF40" s="8">
        <f t="shared" ca="1" si="447"/>
        <v>0</v>
      </c>
      <c r="IG40" s="8">
        <f t="shared" ca="1" si="448"/>
        <v>0</v>
      </c>
      <c r="IH40" s="8">
        <f t="shared" ca="1" si="449"/>
        <v>0</v>
      </c>
      <c r="II40" s="8">
        <f t="shared" ca="1" si="450"/>
        <v>0</v>
      </c>
      <c r="IJ40" s="8">
        <f t="shared" ca="1" si="451"/>
        <v>0</v>
      </c>
      <c r="IK40" s="8">
        <f t="shared" ca="1" si="452"/>
        <v>0</v>
      </c>
      <c r="IL40" s="8">
        <f t="shared" ca="1" si="453"/>
        <v>0</v>
      </c>
      <c r="IM40" s="8">
        <f t="shared" ca="1" si="454"/>
        <v>0</v>
      </c>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row>
    <row r="41" spans="1:348" ht="18.399999999999999">
      <c r="A41" s="29"/>
      <c r="B41" s="16"/>
      <c r="C41" s="249"/>
      <c r="D41" s="249"/>
      <c r="E41" s="156"/>
      <c r="F41" s="156"/>
      <c r="G41" s="157"/>
      <c r="H41" s="117" t="str">
        <f>IFERROR(VLOOKUP(E41, 'General Project Info'!$C$32:$I$42, 7, FALSE), "")</f>
        <v/>
      </c>
      <c r="I41" s="118">
        <f>IFERROR(Y41*VLOOKUP(E41, 'General Project Info'!$R$32:$T$42, 3, FALSE), 0)</f>
        <v>0</v>
      </c>
      <c r="J41" s="119">
        <f t="shared" ref="J41:J42" si="465">IFERROR(AA41,0)</f>
        <v>0</v>
      </c>
      <c r="K41" s="119">
        <f t="shared" si="455"/>
        <v>0</v>
      </c>
      <c r="L41" s="162"/>
      <c r="M41" s="162"/>
      <c r="N41" s="163"/>
      <c r="O41" s="163"/>
      <c r="P41" s="163"/>
      <c r="Q41" s="153">
        <f t="shared" si="348"/>
        <v>0</v>
      </c>
      <c r="R41" s="16"/>
      <c r="S41" s="29"/>
      <c r="U41" s="26">
        <f>IFERROR(VLOOKUP($E41, 'Unit Conversions Array'!$B$4:$AA$24, 26, FALSE),0)</f>
        <v>0</v>
      </c>
      <c r="V41">
        <f>VLOOKUP(E41, 'General Project Info'!$R$32:$W$42, 6, FALSE)</f>
        <v>1</v>
      </c>
      <c r="W41">
        <f t="shared" si="349"/>
        <v>0</v>
      </c>
      <c r="X41">
        <f>IFERROR(G41*INDEX('Unit Conversions Array'!$E$4:$Y$24, MATCH('Scenarios &amp; Measures'!E41, 'Unit Conversions Array'!$B$4:$B$24, 0), MATCH('Scenarios &amp; Measures'!H41, 'Unit Conversions Array'!$E$3:$Y$3, 0)), 0)</f>
        <v>0</v>
      </c>
      <c r="Y41" s="8">
        <f t="shared" si="456"/>
        <v>0</v>
      </c>
      <c r="Z41" s="111" t="str">
        <f t="shared" si="457"/>
        <v/>
      </c>
      <c r="AA41" s="111">
        <f>IFERROR(IF(AND(U41=1,E41="Electricity"),Y41*INDEX('Scenarios &amp; Measures'!$AQ$62:$EM$62,1,MATCH(F41+1,'Scenarios &amp; Measures'!$AQ$61:$EM$61,0)), IF(U41=1,$Y41*VLOOKUP($E41, 'General Project Info'!$R$32:$W$42, 5, FALSE),0)),0)</f>
        <v>0</v>
      </c>
      <c r="AB41" s="93">
        <f>IF(E41="Electricity",Y41*SUM(INDEX('Scenarios &amp; Measures'!$AQ$62:$EM$62,1,MATCH(F41+1,'Scenarios &amp; Measures'!$AQ$61:$EM$61,0)):INDEX('Scenarios &amp; Measures'!$AQ$62:$EM$62,1,MATCH(F41+'General Project Info'!$F$20,'Scenarios &amp; Measures'!$AQ$61:$EM$61,0))),SUMIF(E41,"Solar_PV_or_Wind",J41)*$Y$10)</f>
        <v>0</v>
      </c>
      <c r="AC41" s="111">
        <f>IFERROR(IF(U41=0, Y41*VLOOKUP(E41, 'General Project Info'!$R$32:$W$42, 5, FALSE), 0), 0)</f>
        <v>0</v>
      </c>
      <c r="AD41" s="11">
        <f>IFERROR(ROUNDDOWN(($Y$10-(L41-AG41))/L41, 0)*L41+(L41-AG41), 0)</f>
        <v>0</v>
      </c>
      <c r="AE41" s="11">
        <f t="shared" si="458"/>
        <v>20</v>
      </c>
      <c r="AF41" s="11">
        <f t="shared" si="459"/>
        <v>-20</v>
      </c>
      <c r="AG41" s="11">
        <f t="shared" si="460"/>
        <v>0</v>
      </c>
      <c r="AH41">
        <f t="shared" si="350"/>
        <v>0</v>
      </c>
      <c r="AI41" s="116">
        <f ca="1">IFERROR(SUMPRODUCT($EQ$37:$IM$37,$EQ41:$IM41)*AB41/1000,0)</f>
        <v>0</v>
      </c>
      <c r="AJ41" s="116">
        <f ca="1">IFERROR(SUMPRODUCT($EQ$12:$IM$12,$EQ41:$IM41)*AC41/1000,0)</f>
        <v>0</v>
      </c>
      <c r="AK41" s="11">
        <f t="shared" ref="AK41:AK52" ca="1" si="466">IFERROR(SUMPRODUCT($AQ$12:$EM$12, AQ41:EM41), 0)</f>
        <v>0</v>
      </c>
      <c r="AL41" s="11">
        <f>IF($W$10="RECs", -AA41/VLOOKUP("RECs", 'General Project Info'!$R$32:$W$42, 5, FALSE)*$W$11*IF($Y$11=$AB$12, $Y$10, (1/($AB$12-$Y$11))*(1-($Y$11/$AB$12)^$Y$10)*$AB$12), 0)</f>
        <v>0</v>
      </c>
      <c r="AM41" s="11">
        <f t="shared" si="351"/>
        <v>0</v>
      </c>
      <c r="AN41" s="11">
        <f t="shared" si="352"/>
        <v>0</v>
      </c>
      <c r="AO41" s="11">
        <f t="shared" ca="1" si="462"/>
        <v>0</v>
      </c>
      <c r="AQ41" s="93">
        <f t="shared" ca="1" si="463"/>
        <v>0</v>
      </c>
      <c r="AR41" s="93">
        <f t="shared" ref="AR41:DC44" ca="1" si="467">IFERROR(IF(AR$8&gt;=$F41,IF((AR$8-$F41)&gt;=$Y$10, 0, IF(MOD($AG41+(AR$8-$F41), $L41)=0, (($N41-$O41)*$AB$11^AR$38), 0)),0), 0)</f>
        <v>0</v>
      </c>
      <c r="AS41" s="93">
        <f t="shared" ca="1" si="467"/>
        <v>0</v>
      </c>
      <c r="AT41" s="93">
        <f t="shared" ca="1" si="467"/>
        <v>0</v>
      </c>
      <c r="AU41" s="93">
        <f t="shared" ca="1" si="467"/>
        <v>0</v>
      </c>
      <c r="AV41" s="93">
        <f t="shared" ca="1" si="467"/>
        <v>0</v>
      </c>
      <c r="AW41" s="93">
        <f t="shared" ca="1" si="467"/>
        <v>0</v>
      </c>
      <c r="AX41" s="93">
        <f t="shared" ca="1" si="467"/>
        <v>0</v>
      </c>
      <c r="AY41" s="93">
        <f t="shared" ca="1" si="467"/>
        <v>0</v>
      </c>
      <c r="AZ41" s="93">
        <f t="shared" ca="1" si="467"/>
        <v>0</v>
      </c>
      <c r="BA41" s="93">
        <f t="shared" ca="1" si="467"/>
        <v>0</v>
      </c>
      <c r="BB41" s="93">
        <f t="shared" ca="1" si="467"/>
        <v>0</v>
      </c>
      <c r="BC41" s="93">
        <f t="shared" ca="1" si="467"/>
        <v>0</v>
      </c>
      <c r="BD41" s="93">
        <f t="shared" ca="1" si="467"/>
        <v>0</v>
      </c>
      <c r="BE41" s="93">
        <f t="shared" ca="1" si="467"/>
        <v>0</v>
      </c>
      <c r="BF41" s="93">
        <f t="shared" ca="1" si="467"/>
        <v>0</v>
      </c>
      <c r="BG41" s="93">
        <f t="shared" ca="1" si="467"/>
        <v>0</v>
      </c>
      <c r="BH41" s="93">
        <f t="shared" ca="1" si="467"/>
        <v>0</v>
      </c>
      <c r="BI41" s="93">
        <f t="shared" ca="1" si="467"/>
        <v>0</v>
      </c>
      <c r="BJ41" s="93">
        <f t="shared" ca="1" si="467"/>
        <v>0</v>
      </c>
      <c r="BK41" s="93">
        <f t="shared" ca="1" si="467"/>
        <v>0</v>
      </c>
      <c r="BL41" s="93">
        <f t="shared" ca="1" si="467"/>
        <v>0</v>
      </c>
      <c r="BM41" s="93">
        <f t="shared" ca="1" si="467"/>
        <v>0</v>
      </c>
      <c r="BN41" s="93">
        <f t="shared" ca="1" si="467"/>
        <v>0</v>
      </c>
      <c r="BO41" s="93">
        <f t="shared" ca="1" si="467"/>
        <v>0</v>
      </c>
      <c r="BP41" s="93">
        <f t="shared" ca="1" si="467"/>
        <v>0</v>
      </c>
      <c r="BQ41" s="93">
        <f t="shared" ca="1" si="467"/>
        <v>0</v>
      </c>
      <c r="BR41" s="93">
        <f t="shared" ca="1" si="467"/>
        <v>0</v>
      </c>
      <c r="BS41" s="93">
        <f t="shared" ca="1" si="467"/>
        <v>0</v>
      </c>
      <c r="BT41" s="93">
        <f t="shared" ca="1" si="467"/>
        <v>0</v>
      </c>
      <c r="BU41" s="93">
        <f t="shared" ca="1" si="467"/>
        <v>0</v>
      </c>
      <c r="BV41" s="93">
        <f t="shared" ca="1" si="467"/>
        <v>0</v>
      </c>
      <c r="BW41" s="93">
        <f t="shared" ca="1" si="467"/>
        <v>0</v>
      </c>
      <c r="BX41" s="93">
        <f t="shared" ca="1" si="467"/>
        <v>0</v>
      </c>
      <c r="BY41" s="93">
        <f t="shared" ca="1" si="467"/>
        <v>0</v>
      </c>
      <c r="BZ41" s="93">
        <f t="shared" ca="1" si="467"/>
        <v>0</v>
      </c>
      <c r="CA41" s="93">
        <f t="shared" ca="1" si="467"/>
        <v>0</v>
      </c>
      <c r="CB41" s="93">
        <f t="shared" ca="1" si="467"/>
        <v>0</v>
      </c>
      <c r="CC41" s="93">
        <f t="shared" ca="1" si="467"/>
        <v>0</v>
      </c>
      <c r="CD41" s="93">
        <f t="shared" ca="1" si="467"/>
        <v>0</v>
      </c>
      <c r="CE41" s="93">
        <f t="shared" ca="1" si="467"/>
        <v>0</v>
      </c>
      <c r="CF41" s="93">
        <f t="shared" ca="1" si="467"/>
        <v>0</v>
      </c>
      <c r="CG41" s="93">
        <f t="shared" ca="1" si="467"/>
        <v>0</v>
      </c>
      <c r="CH41" s="93">
        <f t="shared" ca="1" si="467"/>
        <v>0</v>
      </c>
      <c r="CI41" s="93">
        <f t="shared" ca="1" si="467"/>
        <v>0</v>
      </c>
      <c r="CJ41" s="93">
        <f t="shared" ca="1" si="467"/>
        <v>0</v>
      </c>
      <c r="CK41" s="93">
        <f t="shared" ca="1" si="467"/>
        <v>0</v>
      </c>
      <c r="CL41" s="93">
        <f t="shared" ca="1" si="467"/>
        <v>0</v>
      </c>
      <c r="CM41" s="93">
        <f t="shared" ca="1" si="467"/>
        <v>0</v>
      </c>
      <c r="CN41" s="93">
        <f t="shared" ca="1" si="467"/>
        <v>0</v>
      </c>
      <c r="CO41" s="93">
        <f t="shared" ca="1" si="467"/>
        <v>0</v>
      </c>
      <c r="CP41" s="93">
        <f t="shared" ca="1" si="467"/>
        <v>0</v>
      </c>
      <c r="CQ41" s="93">
        <f t="shared" ca="1" si="467"/>
        <v>0</v>
      </c>
      <c r="CR41" s="93">
        <f t="shared" ca="1" si="467"/>
        <v>0</v>
      </c>
      <c r="CS41" s="93">
        <f t="shared" ca="1" si="467"/>
        <v>0</v>
      </c>
      <c r="CT41" s="93">
        <f t="shared" ca="1" si="467"/>
        <v>0</v>
      </c>
      <c r="CU41" s="93">
        <f t="shared" ca="1" si="467"/>
        <v>0</v>
      </c>
      <c r="CV41" s="93">
        <f t="shared" ca="1" si="467"/>
        <v>0</v>
      </c>
      <c r="CW41" s="93">
        <f t="shared" ca="1" si="467"/>
        <v>0</v>
      </c>
      <c r="CX41" s="93">
        <f t="shared" ca="1" si="467"/>
        <v>0</v>
      </c>
      <c r="CY41" s="93">
        <f t="shared" ca="1" si="467"/>
        <v>0</v>
      </c>
      <c r="CZ41" s="93">
        <f t="shared" ca="1" si="467"/>
        <v>0</v>
      </c>
      <c r="DA41" s="93">
        <f t="shared" ca="1" si="467"/>
        <v>0</v>
      </c>
      <c r="DB41" s="93">
        <f t="shared" ca="1" si="467"/>
        <v>0</v>
      </c>
      <c r="DC41" s="93">
        <f t="shared" ca="1" si="467"/>
        <v>0</v>
      </c>
      <c r="DD41" s="93">
        <f t="shared" ca="1" si="354"/>
        <v>0</v>
      </c>
      <c r="DE41" s="93">
        <f t="shared" ca="1" si="354"/>
        <v>0</v>
      </c>
      <c r="DF41" s="93">
        <f t="shared" ca="1" si="354"/>
        <v>0</v>
      </c>
      <c r="DG41" s="93">
        <f t="shared" ca="1" si="354"/>
        <v>0</v>
      </c>
      <c r="DH41" s="93">
        <f t="shared" ca="1" si="354"/>
        <v>0</v>
      </c>
      <c r="DI41" s="93">
        <f t="shared" ca="1" si="354"/>
        <v>0</v>
      </c>
      <c r="DJ41" s="93">
        <f t="shared" ca="1" si="354"/>
        <v>0</v>
      </c>
      <c r="DK41" s="93">
        <f t="shared" ca="1" si="354"/>
        <v>0</v>
      </c>
      <c r="DL41" s="93">
        <f t="shared" ca="1" si="354"/>
        <v>0</v>
      </c>
      <c r="DM41" s="93">
        <f t="shared" ca="1" si="354"/>
        <v>0</v>
      </c>
      <c r="DN41" s="93">
        <f t="shared" ca="1" si="354"/>
        <v>0</v>
      </c>
      <c r="DO41" s="93">
        <f t="shared" ca="1" si="354"/>
        <v>0</v>
      </c>
      <c r="DP41" s="93">
        <f t="shared" ca="1" si="354"/>
        <v>0</v>
      </c>
      <c r="DQ41" s="93">
        <f t="shared" ca="1" si="354"/>
        <v>0</v>
      </c>
      <c r="DR41" s="93">
        <f t="shared" ca="1" si="354"/>
        <v>0</v>
      </c>
      <c r="DS41" s="93">
        <f t="shared" ca="1" si="354"/>
        <v>0</v>
      </c>
      <c r="DT41" s="93">
        <f t="shared" ca="1" si="354"/>
        <v>0</v>
      </c>
      <c r="DU41" s="93">
        <f t="shared" ca="1" si="354"/>
        <v>0</v>
      </c>
      <c r="DV41" s="93">
        <f t="shared" ca="1" si="354"/>
        <v>0</v>
      </c>
      <c r="DW41" s="93">
        <f t="shared" ca="1" si="354"/>
        <v>0</v>
      </c>
      <c r="DX41" s="93">
        <f t="shared" ca="1" si="354"/>
        <v>0</v>
      </c>
      <c r="DY41" s="93">
        <f t="shared" ca="1" si="354"/>
        <v>0</v>
      </c>
      <c r="DZ41" s="93">
        <f t="shared" ca="1" si="354"/>
        <v>0</v>
      </c>
      <c r="EA41" s="93">
        <f t="shared" ca="1" si="354"/>
        <v>0</v>
      </c>
      <c r="EB41" s="93">
        <f t="shared" ca="1" si="354"/>
        <v>0</v>
      </c>
      <c r="EC41" s="93">
        <f t="shared" ca="1" si="354"/>
        <v>0</v>
      </c>
      <c r="ED41" s="93">
        <f t="shared" ca="1" si="354"/>
        <v>0</v>
      </c>
      <c r="EE41" s="93">
        <f t="shared" ca="1" si="354"/>
        <v>0</v>
      </c>
      <c r="EF41" s="93">
        <f t="shared" ca="1" si="354"/>
        <v>0</v>
      </c>
      <c r="EG41" s="93">
        <f t="shared" ca="1" si="354"/>
        <v>0</v>
      </c>
      <c r="EH41" s="93">
        <f t="shared" ca="1" si="354"/>
        <v>0</v>
      </c>
      <c r="EI41" s="93">
        <f t="shared" ca="1" si="354"/>
        <v>0</v>
      </c>
      <c r="EJ41" s="93">
        <f t="shared" ca="1" si="354"/>
        <v>0</v>
      </c>
      <c r="EK41" s="93">
        <f t="shared" ca="1" si="354"/>
        <v>0</v>
      </c>
      <c r="EL41" s="93">
        <f t="shared" ca="1" si="354"/>
        <v>0</v>
      </c>
      <c r="EM41" s="93">
        <f t="shared" ca="1" si="354"/>
        <v>0</v>
      </c>
      <c r="EO41" s="8"/>
      <c r="EP41" s="93"/>
      <c r="EQ41" s="8">
        <f t="shared" ca="1" si="464"/>
        <v>0</v>
      </c>
      <c r="ER41" s="8">
        <f t="shared" ca="1" si="355"/>
        <v>0</v>
      </c>
      <c r="ES41" s="8">
        <f t="shared" ca="1" si="356"/>
        <v>0</v>
      </c>
      <c r="ET41" s="8">
        <f t="shared" ca="1" si="357"/>
        <v>0</v>
      </c>
      <c r="EU41" s="8">
        <f t="shared" ca="1" si="358"/>
        <v>0</v>
      </c>
      <c r="EV41" s="8">
        <f t="shared" ca="1" si="359"/>
        <v>0</v>
      </c>
      <c r="EW41" s="8">
        <f t="shared" ca="1" si="360"/>
        <v>0</v>
      </c>
      <c r="EX41" s="8">
        <f t="shared" ca="1" si="361"/>
        <v>0</v>
      </c>
      <c r="EY41" s="8">
        <f t="shared" ca="1" si="362"/>
        <v>0</v>
      </c>
      <c r="EZ41" s="8">
        <f t="shared" ca="1" si="363"/>
        <v>0</v>
      </c>
      <c r="FA41" s="8">
        <f t="shared" ca="1" si="364"/>
        <v>0</v>
      </c>
      <c r="FB41" s="8">
        <f t="shared" ca="1" si="365"/>
        <v>0</v>
      </c>
      <c r="FC41" s="8">
        <f t="shared" ca="1" si="366"/>
        <v>0</v>
      </c>
      <c r="FD41" s="8">
        <f t="shared" ca="1" si="367"/>
        <v>0</v>
      </c>
      <c r="FE41" s="8">
        <f t="shared" ca="1" si="368"/>
        <v>0</v>
      </c>
      <c r="FF41" s="8">
        <f t="shared" ca="1" si="369"/>
        <v>0</v>
      </c>
      <c r="FG41" s="8">
        <f t="shared" ca="1" si="370"/>
        <v>0</v>
      </c>
      <c r="FH41" s="8">
        <f t="shared" ca="1" si="371"/>
        <v>0</v>
      </c>
      <c r="FI41" s="8">
        <f t="shared" ca="1" si="372"/>
        <v>0</v>
      </c>
      <c r="FJ41" s="8">
        <f t="shared" ca="1" si="373"/>
        <v>0</v>
      </c>
      <c r="FK41" s="8">
        <f t="shared" ca="1" si="374"/>
        <v>0</v>
      </c>
      <c r="FL41" s="8">
        <f t="shared" ca="1" si="375"/>
        <v>0</v>
      </c>
      <c r="FM41" s="8">
        <f t="shared" ca="1" si="376"/>
        <v>0</v>
      </c>
      <c r="FN41" s="8">
        <f t="shared" ca="1" si="377"/>
        <v>0</v>
      </c>
      <c r="FO41" s="8">
        <f t="shared" ca="1" si="378"/>
        <v>0</v>
      </c>
      <c r="FP41" s="8">
        <f t="shared" ca="1" si="379"/>
        <v>0</v>
      </c>
      <c r="FQ41" s="8">
        <f t="shared" ca="1" si="380"/>
        <v>0</v>
      </c>
      <c r="FR41" s="8">
        <f t="shared" ca="1" si="381"/>
        <v>0</v>
      </c>
      <c r="FS41" s="8">
        <f t="shared" ca="1" si="382"/>
        <v>0</v>
      </c>
      <c r="FT41" s="8">
        <f t="shared" ca="1" si="383"/>
        <v>0</v>
      </c>
      <c r="FU41" s="8">
        <f t="shared" ca="1" si="384"/>
        <v>0</v>
      </c>
      <c r="FV41" s="8">
        <f t="shared" ca="1" si="385"/>
        <v>0</v>
      </c>
      <c r="FW41" s="8">
        <f t="shared" ca="1" si="386"/>
        <v>0</v>
      </c>
      <c r="FX41" s="8">
        <f t="shared" ca="1" si="387"/>
        <v>0</v>
      </c>
      <c r="FY41" s="8">
        <f t="shared" ca="1" si="388"/>
        <v>0</v>
      </c>
      <c r="FZ41" s="8">
        <f t="shared" ca="1" si="389"/>
        <v>0</v>
      </c>
      <c r="GA41" s="8">
        <f t="shared" ca="1" si="390"/>
        <v>0</v>
      </c>
      <c r="GB41" s="8">
        <f t="shared" ca="1" si="391"/>
        <v>0</v>
      </c>
      <c r="GC41" s="8">
        <f t="shared" ca="1" si="392"/>
        <v>0</v>
      </c>
      <c r="GD41" s="8">
        <f t="shared" ca="1" si="393"/>
        <v>0</v>
      </c>
      <c r="GE41" s="8">
        <f t="shared" ca="1" si="394"/>
        <v>0</v>
      </c>
      <c r="GF41" s="8">
        <f t="shared" ca="1" si="395"/>
        <v>0</v>
      </c>
      <c r="GG41" s="8">
        <f t="shared" ca="1" si="396"/>
        <v>0</v>
      </c>
      <c r="GH41" s="8">
        <f t="shared" ca="1" si="397"/>
        <v>0</v>
      </c>
      <c r="GI41" s="8">
        <f t="shared" ca="1" si="398"/>
        <v>0</v>
      </c>
      <c r="GJ41" s="8">
        <f t="shared" ca="1" si="399"/>
        <v>0</v>
      </c>
      <c r="GK41" s="8">
        <f t="shared" ca="1" si="400"/>
        <v>0</v>
      </c>
      <c r="GL41" s="8">
        <f t="shared" ca="1" si="401"/>
        <v>0</v>
      </c>
      <c r="GM41" s="8">
        <f t="shared" ca="1" si="402"/>
        <v>0</v>
      </c>
      <c r="GN41" s="8">
        <f t="shared" ca="1" si="403"/>
        <v>0</v>
      </c>
      <c r="GO41" s="8">
        <f t="shared" ca="1" si="404"/>
        <v>0</v>
      </c>
      <c r="GP41" s="8">
        <f t="shared" ca="1" si="405"/>
        <v>0</v>
      </c>
      <c r="GQ41" s="8">
        <f t="shared" ca="1" si="406"/>
        <v>0</v>
      </c>
      <c r="GR41" s="8">
        <f t="shared" ca="1" si="407"/>
        <v>0</v>
      </c>
      <c r="GS41" s="8">
        <f t="shared" ca="1" si="408"/>
        <v>0</v>
      </c>
      <c r="GT41" s="8">
        <f t="shared" ca="1" si="409"/>
        <v>0</v>
      </c>
      <c r="GU41" s="8">
        <f t="shared" ca="1" si="410"/>
        <v>0</v>
      </c>
      <c r="GV41" s="8">
        <f t="shared" ca="1" si="411"/>
        <v>0</v>
      </c>
      <c r="GW41" s="8">
        <f t="shared" ca="1" si="412"/>
        <v>0</v>
      </c>
      <c r="GX41" s="8">
        <f t="shared" ca="1" si="413"/>
        <v>0</v>
      </c>
      <c r="GY41" s="8">
        <f t="shared" ca="1" si="414"/>
        <v>0</v>
      </c>
      <c r="GZ41" s="8">
        <f t="shared" ca="1" si="415"/>
        <v>0</v>
      </c>
      <c r="HA41" s="8">
        <f t="shared" ca="1" si="416"/>
        <v>0</v>
      </c>
      <c r="HB41" s="8">
        <f t="shared" ca="1" si="417"/>
        <v>0</v>
      </c>
      <c r="HC41" s="8">
        <f t="shared" ca="1" si="418"/>
        <v>0</v>
      </c>
      <c r="HD41" s="8">
        <f t="shared" ca="1" si="419"/>
        <v>0</v>
      </c>
      <c r="HE41" s="8">
        <f t="shared" ca="1" si="420"/>
        <v>0</v>
      </c>
      <c r="HF41" s="8">
        <f t="shared" ca="1" si="421"/>
        <v>0</v>
      </c>
      <c r="HG41" s="8">
        <f t="shared" ca="1" si="422"/>
        <v>0</v>
      </c>
      <c r="HH41" s="8">
        <f t="shared" ca="1" si="423"/>
        <v>0</v>
      </c>
      <c r="HI41" s="8">
        <f t="shared" ca="1" si="424"/>
        <v>0</v>
      </c>
      <c r="HJ41" s="8">
        <f t="shared" ca="1" si="425"/>
        <v>0</v>
      </c>
      <c r="HK41" s="8">
        <f t="shared" ca="1" si="426"/>
        <v>0</v>
      </c>
      <c r="HL41" s="8">
        <f t="shared" ca="1" si="427"/>
        <v>0</v>
      </c>
      <c r="HM41" s="8">
        <f t="shared" ca="1" si="428"/>
        <v>0</v>
      </c>
      <c r="HN41" s="8">
        <f t="shared" ca="1" si="429"/>
        <v>0</v>
      </c>
      <c r="HO41" s="8">
        <f t="shared" ca="1" si="430"/>
        <v>0</v>
      </c>
      <c r="HP41" s="8">
        <f t="shared" ca="1" si="431"/>
        <v>0</v>
      </c>
      <c r="HQ41" s="8">
        <f t="shared" ca="1" si="432"/>
        <v>0</v>
      </c>
      <c r="HR41" s="8">
        <f t="shared" ca="1" si="433"/>
        <v>0</v>
      </c>
      <c r="HS41" s="8">
        <f t="shared" ca="1" si="434"/>
        <v>0</v>
      </c>
      <c r="HT41" s="8">
        <f t="shared" ca="1" si="435"/>
        <v>0</v>
      </c>
      <c r="HU41" s="8">
        <f t="shared" ca="1" si="436"/>
        <v>0</v>
      </c>
      <c r="HV41" s="8">
        <f t="shared" ca="1" si="437"/>
        <v>0</v>
      </c>
      <c r="HW41" s="8">
        <f t="shared" ca="1" si="438"/>
        <v>0</v>
      </c>
      <c r="HX41" s="8">
        <f t="shared" ca="1" si="439"/>
        <v>0</v>
      </c>
      <c r="HY41" s="8">
        <f t="shared" ca="1" si="440"/>
        <v>0</v>
      </c>
      <c r="HZ41" s="8">
        <f t="shared" ca="1" si="441"/>
        <v>0</v>
      </c>
      <c r="IA41" s="8">
        <f t="shared" ca="1" si="442"/>
        <v>0</v>
      </c>
      <c r="IB41" s="8">
        <f t="shared" ca="1" si="443"/>
        <v>0</v>
      </c>
      <c r="IC41" s="8">
        <f t="shared" ca="1" si="444"/>
        <v>0</v>
      </c>
      <c r="ID41" s="8">
        <f t="shared" ca="1" si="445"/>
        <v>0</v>
      </c>
      <c r="IE41" s="8">
        <f t="shared" ca="1" si="446"/>
        <v>0</v>
      </c>
      <c r="IF41" s="8">
        <f t="shared" ca="1" si="447"/>
        <v>0</v>
      </c>
      <c r="IG41" s="8">
        <f t="shared" ca="1" si="448"/>
        <v>0</v>
      </c>
      <c r="IH41" s="8">
        <f t="shared" ca="1" si="449"/>
        <v>0</v>
      </c>
      <c r="II41" s="8">
        <f t="shared" ca="1" si="450"/>
        <v>0</v>
      </c>
      <c r="IJ41" s="8">
        <f t="shared" ca="1" si="451"/>
        <v>0</v>
      </c>
      <c r="IK41" s="8">
        <f t="shared" ca="1" si="452"/>
        <v>0</v>
      </c>
      <c r="IL41" s="8">
        <f t="shared" ca="1" si="453"/>
        <v>0</v>
      </c>
      <c r="IM41" s="8">
        <f t="shared" ca="1" si="454"/>
        <v>0</v>
      </c>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row>
    <row r="42" spans="1:348" ht="18.399999999999999">
      <c r="A42" s="29"/>
      <c r="B42" s="16"/>
      <c r="C42" s="249"/>
      <c r="D42" s="249"/>
      <c r="E42" s="156"/>
      <c r="F42" s="156"/>
      <c r="G42" s="157"/>
      <c r="H42" s="117" t="str">
        <f>IFERROR(VLOOKUP(E42, 'General Project Info'!$C$32:$I$42, 7, FALSE), "")</f>
        <v/>
      </c>
      <c r="I42" s="118">
        <f>IFERROR(Y42*VLOOKUP(E42, 'General Project Info'!$R$32:$T$42, 3, FALSE), 0)</f>
        <v>0</v>
      </c>
      <c r="J42" s="119">
        <f t="shared" si="465"/>
        <v>0</v>
      </c>
      <c r="K42" s="119">
        <f t="shared" si="455"/>
        <v>0</v>
      </c>
      <c r="L42" s="162"/>
      <c r="M42" s="162"/>
      <c r="N42" s="163"/>
      <c r="O42" s="163"/>
      <c r="P42" s="163"/>
      <c r="Q42" s="153">
        <f t="shared" si="348"/>
        <v>0</v>
      </c>
      <c r="R42" s="16"/>
      <c r="S42" s="29"/>
      <c r="U42" s="26">
        <f>IFERROR(VLOOKUP($E42, 'Unit Conversions Array'!$B$4:$AA$24, 26, FALSE),0)</f>
        <v>0</v>
      </c>
      <c r="V42">
        <f>VLOOKUP(E42, 'General Project Info'!$R$32:$W$42, 6, FALSE)</f>
        <v>1</v>
      </c>
      <c r="W42">
        <f t="shared" si="349"/>
        <v>0</v>
      </c>
      <c r="X42">
        <f>IFERROR(G42*INDEX('Unit Conversions Array'!$E$4:$Y$24, MATCH('Scenarios &amp; Measures'!E42, 'Unit Conversions Array'!$B$4:$B$24, 0), MATCH('Scenarios &amp; Measures'!H42, 'Unit Conversions Array'!$E$3:$Y$3, 0)), 0)</f>
        <v>0</v>
      </c>
      <c r="Y42" s="8">
        <f t="shared" si="456"/>
        <v>0</v>
      </c>
      <c r="Z42" s="111" t="str">
        <f t="shared" si="457"/>
        <v/>
      </c>
      <c r="AA42" s="111">
        <f>IFERROR(IF(AND(U42=1,E42="Electricity"),Y42*INDEX('Scenarios &amp; Measures'!$AQ$62:$EM$62,1,MATCH(F42+1,'Scenarios &amp; Measures'!$AQ$61:$EM$61,0)), IF(U42=1,$Y42*VLOOKUP($E42, 'General Project Info'!$R$32:$W$42, 5, FALSE),0)),0)</f>
        <v>0</v>
      </c>
      <c r="AB42" s="93">
        <f>IF(E42="Electricity",Y42*SUM(INDEX('Scenarios &amp; Measures'!$AQ$62:$EM$62,1,MATCH(F42+1,'Scenarios &amp; Measures'!$AQ$61:$EM$61,0)):INDEX('Scenarios &amp; Measures'!$AQ$62:$EM$62,1,MATCH(F42+'General Project Info'!$F$20,'Scenarios &amp; Measures'!$AQ$61:$EM$61,0))),SUMIF(E42,"Solar_PV_or_Wind",J42)*$Y$10)</f>
        <v>0</v>
      </c>
      <c r="AC42" s="111">
        <f>IFERROR(IF(U42=0, Y42*VLOOKUP(E42, 'General Project Info'!$R$32:$W$42, 5, FALSE), 0), 0)</f>
        <v>0</v>
      </c>
      <c r="AD42" s="11">
        <f t="shared" ref="AD42:AD52" si="468">IFERROR(ROUNDDOWN(($Y$10-(L42-M42))/L42, 0)*L42+(L42-M42), 0)</f>
        <v>0</v>
      </c>
      <c r="AE42" s="11">
        <f t="shared" si="458"/>
        <v>20</v>
      </c>
      <c r="AF42" s="11">
        <f t="shared" si="459"/>
        <v>-20</v>
      </c>
      <c r="AG42" s="11">
        <f t="shared" si="460"/>
        <v>0</v>
      </c>
      <c r="AH42">
        <f t="shared" si="350"/>
        <v>0</v>
      </c>
      <c r="AI42" s="116">
        <f t="shared" ref="AI42:AI52" ca="1" si="469">IFERROR(SUMPRODUCT($EQ$37:$IM$37,$EQ42:$IM42)*AB42/1000,0)</f>
        <v>0</v>
      </c>
      <c r="AJ42" s="116">
        <f t="shared" ca="1" si="461"/>
        <v>0</v>
      </c>
      <c r="AK42" s="11">
        <f t="shared" ca="1" si="466"/>
        <v>0</v>
      </c>
      <c r="AL42" s="11">
        <f>IF($W$10="RECs", -AA42/VLOOKUP("RECs", 'General Project Info'!$R$32:$W$42, 5, FALSE)*$W$11*IF($Y$11=$AB$12, $Y$10, (1/($AB$12-$Y$11))*(1-($Y$11/$AB$12)^$Y$10)*$AB$12), 0)</f>
        <v>0</v>
      </c>
      <c r="AM42" s="11">
        <f t="shared" si="351"/>
        <v>0</v>
      </c>
      <c r="AN42" s="11">
        <f t="shared" si="352"/>
        <v>0</v>
      </c>
      <c r="AO42" s="11">
        <f t="shared" ca="1" si="462"/>
        <v>0</v>
      </c>
      <c r="AQ42" s="93">
        <f t="shared" ca="1" si="463"/>
        <v>0</v>
      </c>
      <c r="AR42" s="93">
        <f t="shared" ca="1" si="467"/>
        <v>0</v>
      </c>
      <c r="AS42" s="93">
        <f t="shared" ca="1" si="467"/>
        <v>0</v>
      </c>
      <c r="AT42" s="93">
        <f t="shared" ca="1" si="467"/>
        <v>0</v>
      </c>
      <c r="AU42" s="93">
        <f t="shared" ca="1" si="467"/>
        <v>0</v>
      </c>
      <c r="AV42" s="93">
        <f t="shared" ca="1" si="467"/>
        <v>0</v>
      </c>
      <c r="AW42" s="93">
        <f t="shared" ca="1" si="467"/>
        <v>0</v>
      </c>
      <c r="AX42" s="93">
        <f t="shared" ca="1" si="467"/>
        <v>0</v>
      </c>
      <c r="AY42" s="93">
        <f t="shared" ca="1" si="467"/>
        <v>0</v>
      </c>
      <c r="AZ42" s="93">
        <f t="shared" ca="1" si="467"/>
        <v>0</v>
      </c>
      <c r="BA42" s="93">
        <f t="shared" ca="1" si="467"/>
        <v>0</v>
      </c>
      <c r="BB42" s="93">
        <f t="shared" ca="1" si="467"/>
        <v>0</v>
      </c>
      <c r="BC42" s="93">
        <f t="shared" ca="1" si="467"/>
        <v>0</v>
      </c>
      <c r="BD42" s="93">
        <f t="shared" ca="1" si="467"/>
        <v>0</v>
      </c>
      <c r="BE42" s="93">
        <f t="shared" ca="1" si="467"/>
        <v>0</v>
      </c>
      <c r="BF42" s="93">
        <f t="shared" ca="1" si="467"/>
        <v>0</v>
      </c>
      <c r="BG42" s="93">
        <f t="shared" ca="1" si="467"/>
        <v>0</v>
      </c>
      <c r="BH42" s="93">
        <f t="shared" ca="1" si="467"/>
        <v>0</v>
      </c>
      <c r="BI42" s="93">
        <f t="shared" ca="1" si="467"/>
        <v>0</v>
      </c>
      <c r="BJ42" s="93">
        <f t="shared" ca="1" si="467"/>
        <v>0</v>
      </c>
      <c r="BK42" s="93">
        <f t="shared" ca="1" si="467"/>
        <v>0</v>
      </c>
      <c r="BL42" s="93">
        <f t="shared" ca="1" si="467"/>
        <v>0</v>
      </c>
      <c r="BM42" s="93">
        <f t="shared" ca="1" si="467"/>
        <v>0</v>
      </c>
      <c r="BN42" s="93">
        <f t="shared" ca="1" si="467"/>
        <v>0</v>
      </c>
      <c r="BO42" s="93">
        <f t="shared" ca="1" si="467"/>
        <v>0</v>
      </c>
      <c r="BP42" s="93">
        <f t="shared" ca="1" si="467"/>
        <v>0</v>
      </c>
      <c r="BQ42" s="93">
        <f t="shared" ca="1" si="467"/>
        <v>0</v>
      </c>
      <c r="BR42" s="93">
        <f t="shared" ca="1" si="467"/>
        <v>0</v>
      </c>
      <c r="BS42" s="93">
        <f t="shared" ca="1" si="467"/>
        <v>0</v>
      </c>
      <c r="BT42" s="93">
        <f t="shared" ca="1" si="467"/>
        <v>0</v>
      </c>
      <c r="BU42" s="93">
        <f t="shared" ca="1" si="467"/>
        <v>0</v>
      </c>
      <c r="BV42" s="93">
        <f t="shared" ca="1" si="467"/>
        <v>0</v>
      </c>
      <c r="BW42" s="93">
        <f t="shared" ca="1" si="467"/>
        <v>0</v>
      </c>
      <c r="BX42" s="93">
        <f t="shared" ca="1" si="467"/>
        <v>0</v>
      </c>
      <c r="BY42" s="93">
        <f t="shared" ca="1" si="467"/>
        <v>0</v>
      </c>
      <c r="BZ42" s="93">
        <f t="shared" ca="1" si="467"/>
        <v>0</v>
      </c>
      <c r="CA42" s="93">
        <f t="shared" ca="1" si="467"/>
        <v>0</v>
      </c>
      <c r="CB42" s="93">
        <f t="shared" ca="1" si="467"/>
        <v>0</v>
      </c>
      <c r="CC42" s="93">
        <f t="shared" ca="1" si="467"/>
        <v>0</v>
      </c>
      <c r="CD42" s="93">
        <f t="shared" ca="1" si="467"/>
        <v>0</v>
      </c>
      <c r="CE42" s="93">
        <f t="shared" ca="1" si="467"/>
        <v>0</v>
      </c>
      <c r="CF42" s="93">
        <f t="shared" ca="1" si="467"/>
        <v>0</v>
      </c>
      <c r="CG42" s="93">
        <f t="shared" ca="1" si="467"/>
        <v>0</v>
      </c>
      <c r="CH42" s="93">
        <f t="shared" ca="1" si="467"/>
        <v>0</v>
      </c>
      <c r="CI42" s="93">
        <f t="shared" ca="1" si="467"/>
        <v>0</v>
      </c>
      <c r="CJ42" s="93">
        <f t="shared" ca="1" si="467"/>
        <v>0</v>
      </c>
      <c r="CK42" s="93">
        <f t="shared" ca="1" si="467"/>
        <v>0</v>
      </c>
      <c r="CL42" s="93">
        <f t="shared" ca="1" si="467"/>
        <v>0</v>
      </c>
      <c r="CM42" s="93">
        <f t="shared" ca="1" si="467"/>
        <v>0</v>
      </c>
      <c r="CN42" s="93">
        <f t="shared" ca="1" si="467"/>
        <v>0</v>
      </c>
      <c r="CO42" s="93">
        <f t="shared" ca="1" si="467"/>
        <v>0</v>
      </c>
      <c r="CP42" s="93">
        <f t="shared" ca="1" si="467"/>
        <v>0</v>
      </c>
      <c r="CQ42" s="93">
        <f t="shared" ca="1" si="467"/>
        <v>0</v>
      </c>
      <c r="CR42" s="93">
        <f t="shared" ca="1" si="467"/>
        <v>0</v>
      </c>
      <c r="CS42" s="93">
        <f t="shared" ca="1" si="467"/>
        <v>0</v>
      </c>
      <c r="CT42" s="93">
        <f t="shared" ca="1" si="467"/>
        <v>0</v>
      </c>
      <c r="CU42" s="93">
        <f t="shared" ca="1" si="467"/>
        <v>0</v>
      </c>
      <c r="CV42" s="93">
        <f t="shared" ca="1" si="467"/>
        <v>0</v>
      </c>
      <c r="CW42" s="93">
        <f t="shared" ca="1" si="467"/>
        <v>0</v>
      </c>
      <c r="CX42" s="93">
        <f t="shared" ca="1" si="467"/>
        <v>0</v>
      </c>
      <c r="CY42" s="93">
        <f t="shared" ca="1" si="467"/>
        <v>0</v>
      </c>
      <c r="CZ42" s="93">
        <f t="shared" ca="1" si="467"/>
        <v>0</v>
      </c>
      <c r="DA42" s="93">
        <f t="shared" ca="1" si="467"/>
        <v>0</v>
      </c>
      <c r="DB42" s="93">
        <f t="shared" ca="1" si="467"/>
        <v>0</v>
      </c>
      <c r="DC42" s="93">
        <f t="shared" ca="1" si="467"/>
        <v>0</v>
      </c>
      <c r="DD42" s="93">
        <f t="shared" ca="1" si="354"/>
        <v>0</v>
      </c>
      <c r="DE42" s="93">
        <f t="shared" ca="1" si="354"/>
        <v>0</v>
      </c>
      <c r="DF42" s="93">
        <f t="shared" ca="1" si="354"/>
        <v>0</v>
      </c>
      <c r="DG42" s="93">
        <f t="shared" ca="1" si="354"/>
        <v>0</v>
      </c>
      <c r="DH42" s="93">
        <f t="shared" ca="1" si="354"/>
        <v>0</v>
      </c>
      <c r="DI42" s="93">
        <f t="shared" ca="1" si="354"/>
        <v>0</v>
      </c>
      <c r="DJ42" s="93">
        <f t="shared" ca="1" si="354"/>
        <v>0</v>
      </c>
      <c r="DK42" s="93">
        <f t="shared" ca="1" si="354"/>
        <v>0</v>
      </c>
      <c r="DL42" s="93">
        <f t="shared" ca="1" si="354"/>
        <v>0</v>
      </c>
      <c r="DM42" s="93">
        <f t="shared" ca="1" si="354"/>
        <v>0</v>
      </c>
      <c r="DN42" s="93">
        <f t="shared" ca="1" si="354"/>
        <v>0</v>
      </c>
      <c r="DO42" s="93">
        <f t="shared" ca="1" si="354"/>
        <v>0</v>
      </c>
      <c r="DP42" s="93">
        <f t="shared" ca="1" si="354"/>
        <v>0</v>
      </c>
      <c r="DQ42" s="93">
        <f t="shared" ca="1" si="354"/>
        <v>0</v>
      </c>
      <c r="DR42" s="93">
        <f t="shared" ca="1" si="354"/>
        <v>0</v>
      </c>
      <c r="DS42" s="93">
        <f t="shared" ca="1" si="354"/>
        <v>0</v>
      </c>
      <c r="DT42" s="93">
        <f t="shared" ca="1" si="354"/>
        <v>0</v>
      </c>
      <c r="DU42" s="93">
        <f t="shared" ca="1" si="354"/>
        <v>0</v>
      </c>
      <c r="DV42" s="93">
        <f t="shared" ca="1" si="354"/>
        <v>0</v>
      </c>
      <c r="DW42" s="93">
        <f t="shared" ca="1" si="354"/>
        <v>0</v>
      </c>
      <c r="DX42" s="93">
        <f t="shared" ca="1" si="354"/>
        <v>0</v>
      </c>
      <c r="DY42" s="93">
        <f t="shared" ca="1" si="354"/>
        <v>0</v>
      </c>
      <c r="DZ42" s="93">
        <f t="shared" ca="1" si="354"/>
        <v>0</v>
      </c>
      <c r="EA42" s="93">
        <f t="shared" ca="1" si="354"/>
        <v>0</v>
      </c>
      <c r="EB42" s="93">
        <f t="shared" ca="1" si="354"/>
        <v>0</v>
      </c>
      <c r="EC42" s="93">
        <f t="shared" ca="1" si="354"/>
        <v>0</v>
      </c>
      <c r="ED42" s="93">
        <f t="shared" ca="1" si="354"/>
        <v>0</v>
      </c>
      <c r="EE42" s="93">
        <f t="shared" ca="1" si="354"/>
        <v>0</v>
      </c>
      <c r="EF42" s="93">
        <f t="shared" ca="1" si="354"/>
        <v>0</v>
      </c>
      <c r="EG42" s="93">
        <f t="shared" ca="1" si="354"/>
        <v>0</v>
      </c>
      <c r="EH42" s="93">
        <f t="shared" ca="1" si="354"/>
        <v>0</v>
      </c>
      <c r="EI42" s="93">
        <f t="shared" ca="1" si="354"/>
        <v>0</v>
      </c>
      <c r="EJ42" s="93">
        <f t="shared" ca="1" si="354"/>
        <v>0</v>
      </c>
      <c r="EK42" s="93">
        <f t="shared" ca="1" si="354"/>
        <v>0</v>
      </c>
      <c r="EL42" s="93">
        <f t="shared" ca="1" si="354"/>
        <v>0</v>
      </c>
      <c r="EM42" s="93">
        <f t="shared" ca="1" si="354"/>
        <v>0</v>
      </c>
      <c r="EO42" s="8"/>
      <c r="EP42" s="93"/>
      <c r="EQ42" s="8">
        <f t="shared" ca="1" si="464"/>
        <v>0</v>
      </c>
      <c r="ER42" s="8">
        <f t="shared" ca="1" si="355"/>
        <v>0</v>
      </c>
      <c r="ES42" s="8">
        <f t="shared" ca="1" si="356"/>
        <v>0</v>
      </c>
      <c r="ET42" s="8">
        <f t="shared" ca="1" si="357"/>
        <v>0</v>
      </c>
      <c r="EU42" s="8">
        <f t="shared" ca="1" si="358"/>
        <v>0</v>
      </c>
      <c r="EV42" s="8">
        <f t="shared" ca="1" si="359"/>
        <v>0</v>
      </c>
      <c r="EW42" s="8">
        <f t="shared" ca="1" si="360"/>
        <v>0</v>
      </c>
      <c r="EX42" s="8">
        <f t="shared" ca="1" si="361"/>
        <v>0</v>
      </c>
      <c r="EY42" s="8">
        <f t="shared" ca="1" si="362"/>
        <v>0</v>
      </c>
      <c r="EZ42" s="8">
        <f t="shared" ca="1" si="363"/>
        <v>0</v>
      </c>
      <c r="FA42" s="8">
        <f t="shared" ca="1" si="364"/>
        <v>0</v>
      </c>
      <c r="FB42" s="8">
        <f t="shared" ca="1" si="365"/>
        <v>0</v>
      </c>
      <c r="FC42" s="8">
        <f t="shared" ca="1" si="366"/>
        <v>0</v>
      </c>
      <c r="FD42" s="8">
        <f t="shared" ca="1" si="367"/>
        <v>0</v>
      </c>
      <c r="FE42" s="8">
        <f t="shared" ca="1" si="368"/>
        <v>0</v>
      </c>
      <c r="FF42" s="8">
        <f t="shared" ca="1" si="369"/>
        <v>0</v>
      </c>
      <c r="FG42" s="8">
        <f t="shared" ca="1" si="370"/>
        <v>0</v>
      </c>
      <c r="FH42" s="8">
        <f t="shared" ca="1" si="371"/>
        <v>0</v>
      </c>
      <c r="FI42" s="8">
        <f t="shared" ca="1" si="372"/>
        <v>0</v>
      </c>
      <c r="FJ42" s="8">
        <f t="shared" ca="1" si="373"/>
        <v>0</v>
      </c>
      <c r="FK42" s="8">
        <f t="shared" ca="1" si="374"/>
        <v>0</v>
      </c>
      <c r="FL42" s="8">
        <f t="shared" ca="1" si="375"/>
        <v>0</v>
      </c>
      <c r="FM42" s="8">
        <f t="shared" ca="1" si="376"/>
        <v>0</v>
      </c>
      <c r="FN42" s="8">
        <f t="shared" ca="1" si="377"/>
        <v>0</v>
      </c>
      <c r="FO42" s="8">
        <f t="shared" ca="1" si="378"/>
        <v>0</v>
      </c>
      <c r="FP42" s="8">
        <f t="shared" ca="1" si="379"/>
        <v>0</v>
      </c>
      <c r="FQ42" s="8">
        <f t="shared" ca="1" si="380"/>
        <v>0</v>
      </c>
      <c r="FR42" s="8">
        <f t="shared" ca="1" si="381"/>
        <v>0</v>
      </c>
      <c r="FS42" s="8">
        <f t="shared" ca="1" si="382"/>
        <v>0</v>
      </c>
      <c r="FT42" s="8">
        <f t="shared" ca="1" si="383"/>
        <v>0</v>
      </c>
      <c r="FU42" s="8">
        <f t="shared" ca="1" si="384"/>
        <v>0</v>
      </c>
      <c r="FV42" s="8">
        <f t="shared" ca="1" si="385"/>
        <v>0</v>
      </c>
      <c r="FW42" s="8">
        <f t="shared" ca="1" si="386"/>
        <v>0</v>
      </c>
      <c r="FX42" s="8">
        <f t="shared" ca="1" si="387"/>
        <v>0</v>
      </c>
      <c r="FY42" s="8">
        <f t="shared" ca="1" si="388"/>
        <v>0</v>
      </c>
      <c r="FZ42" s="8">
        <f t="shared" ca="1" si="389"/>
        <v>0</v>
      </c>
      <c r="GA42" s="8">
        <f t="shared" ca="1" si="390"/>
        <v>0</v>
      </c>
      <c r="GB42" s="8">
        <f t="shared" ca="1" si="391"/>
        <v>0</v>
      </c>
      <c r="GC42" s="8">
        <f t="shared" ca="1" si="392"/>
        <v>0</v>
      </c>
      <c r="GD42" s="8">
        <f t="shared" ca="1" si="393"/>
        <v>0</v>
      </c>
      <c r="GE42" s="8">
        <f t="shared" ca="1" si="394"/>
        <v>0</v>
      </c>
      <c r="GF42" s="8">
        <f t="shared" ca="1" si="395"/>
        <v>0</v>
      </c>
      <c r="GG42" s="8">
        <f t="shared" ca="1" si="396"/>
        <v>0</v>
      </c>
      <c r="GH42" s="8">
        <f t="shared" ca="1" si="397"/>
        <v>0</v>
      </c>
      <c r="GI42" s="8">
        <f t="shared" ca="1" si="398"/>
        <v>0</v>
      </c>
      <c r="GJ42" s="8">
        <f t="shared" ca="1" si="399"/>
        <v>0</v>
      </c>
      <c r="GK42" s="8">
        <f t="shared" ca="1" si="400"/>
        <v>0</v>
      </c>
      <c r="GL42" s="8">
        <f t="shared" ca="1" si="401"/>
        <v>0</v>
      </c>
      <c r="GM42" s="8">
        <f t="shared" ca="1" si="402"/>
        <v>0</v>
      </c>
      <c r="GN42" s="8">
        <f t="shared" ca="1" si="403"/>
        <v>0</v>
      </c>
      <c r="GO42" s="8">
        <f t="shared" ca="1" si="404"/>
        <v>0</v>
      </c>
      <c r="GP42" s="8">
        <f t="shared" ca="1" si="405"/>
        <v>0</v>
      </c>
      <c r="GQ42" s="8">
        <f t="shared" ca="1" si="406"/>
        <v>0</v>
      </c>
      <c r="GR42" s="8">
        <f t="shared" ca="1" si="407"/>
        <v>0</v>
      </c>
      <c r="GS42" s="8">
        <f t="shared" ca="1" si="408"/>
        <v>0</v>
      </c>
      <c r="GT42" s="8">
        <f t="shared" ca="1" si="409"/>
        <v>0</v>
      </c>
      <c r="GU42" s="8">
        <f t="shared" ca="1" si="410"/>
        <v>0</v>
      </c>
      <c r="GV42" s="8">
        <f t="shared" ca="1" si="411"/>
        <v>0</v>
      </c>
      <c r="GW42" s="8">
        <f t="shared" ca="1" si="412"/>
        <v>0</v>
      </c>
      <c r="GX42" s="8">
        <f t="shared" ca="1" si="413"/>
        <v>0</v>
      </c>
      <c r="GY42" s="8">
        <f t="shared" ca="1" si="414"/>
        <v>0</v>
      </c>
      <c r="GZ42" s="8">
        <f t="shared" ca="1" si="415"/>
        <v>0</v>
      </c>
      <c r="HA42" s="8">
        <f t="shared" ca="1" si="416"/>
        <v>0</v>
      </c>
      <c r="HB42" s="8">
        <f t="shared" ca="1" si="417"/>
        <v>0</v>
      </c>
      <c r="HC42" s="8">
        <f t="shared" ca="1" si="418"/>
        <v>0</v>
      </c>
      <c r="HD42" s="8">
        <f t="shared" ca="1" si="419"/>
        <v>0</v>
      </c>
      <c r="HE42" s="8">
        <f t="shared" ca="1" si="420"/>
        <v>0</v>
      </c>
      <c r="HF42" s="8">
        <f t="shared" ca="1" si="421"/>
        <v>0</v>
      </c>
      <c r="HG42" s="8">
        <f t="shared" ca="1" si="422"/>
        <v>0</v>
      </c>
      <c r="HH42" s="8">
        <f t="shared" ca="1" si="423"/>
        <v>0</v>
      </c>
      <c r="HI42" s="8">
        <f t="shared" ca="1" si="424"/>
        <v>0</v>
      </c>
      <c r="HJ42" s="8">
        <f t="shared" ca="1" si="425"/>
        <v>0</v>
      </c>
      <c r="HK42" s="8">
        <f t="shared" ca="1" si="426"/>
        <v>0</v>
      </c>
      <c r="HL42" s="8">
        <f t="shared" ca="1" si="427"/>
        <v>0</v>
      </c>
      <c r="HM42" s="8">
        <f t="shared" ca="1" si="428"/>
        <v>0</v>
      </c>
      <c r="HN42" s="8">
        <f t="shared" ca="1" si="429"/>
        <v>0</v>
      </c>
      <c r="HO42" s="8">
        <f t="shared" ca="1" si="430"/>
        <v>0</v>
      </c>
      <c r="HP42" s="8">
        <f t="shared" ca="1" si="431"/>
        <v>0</v>
      </c>
      <c r="HQ42" s="8">
        <f t="shared" ca="1" si="432"/>
        <v>0</v>
      </c>
      <c r="HR42" s="8">
        <f t="shared" ca="1" si="433"/>
        <v>0</v>
      </c>
      <c r="HS42" s="8">
        <f t="shared" ca="1" si="434"/>
        <v>0</v>
      </c>
      <c r="HT42" s="8">
        <f t="shared" ca="1" si="435"/>
        <v>0</v>
      </c>
      <c r="HU42" s="8">
        <f t="shared" ca="1" si="436"/>
        <v>0</v>
      </c>
      <c r="HV42" s="8">
        <f t="shared" ca="1" si="437"/>
        <v>0</v>
      </c>
      <c r="HW42" s="8">
        <f t="shared" ca="1" si="438"/>
        <v>0</v>
      </c>
      <c r="HX42" s="8">
        <f t="shared" ca="1" si="439"/>
        <v>0</v>
      </c>
      <c r="HY42" s="8">
        <f t="shared" ca="1" si="440"/>
        <v>0</v>
      </c>
      <c r="HZ42" s="8">
        <f t="shared" ca="1" si="441"/>
        <v>0</v>
      </c>
      <c r="IA42" s="8">
        <f t="shared" ca="1" si="442"/>
        <v>0</v>
      </c>
      <c r="IB42" s="8">
        <f t="shared" ca="1" si="443"/>
        <v>0</v>
      </c>
      <c r="IC42" s="8">
        <f t="shared" ca="1" si="444"/>
        <v>0</v>
      </c>
      <c r="ID42" s="8">
        <f t="shared" ca="1" si="445"/>
        <v>0</v>
      </c>
      <c r="IE42" s="8">
        <f t="shared" ca="1" si="446"/>
        <v>0</v>
      </c>
      <c r="IF42" s="8">
        <f t="shared" ca="1" si="447"/>
        <v>0</v>
      </c>
      <c r="IG42" s="8">
        <f t="shared" ca="1" si="448"/>
        <v>0</v>
      </c>
      <c r="IH42" s="8">
        <f t="shared" ca="1" si="449"/>
        <v>0</v>
      </c>
      <c r="II42" s="8">
        <f t="shared" ca="1" si="450"/>
        <v>0</v>
      </c>
      <c r="IJ42" s="8">
        <f t="shared" ca="1" si="451"/>
        <v>0</v>
      </c>
      <c r="IK42" s="8">
        <f t="shared" ca="1" si="452"/>
        <v>0</v>
      </c>
      <c r="IL42" s="8">
        <f t="shared" ca="1" si="453"/>
        <v>0</v>
      </c>
      <c r="IM42" s="8">
        <f t="shared" ca="1" si="454"/>
        <v>0</v>
      </c>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row>
    <row r="43" spans="1:348" ht="18.399999999999999">
      <c r="A43" s="29"/>
      <c r="B43" s="16"/>
      <c r="C43" s="249"/>
      <c r="D43" s="249"/>
      <c r="E43" s="156"/>
      <c r="F43" s="156"/>
      <c r="G43" s="157"/>
      <c r="H43" s="117" t="str">
        <f>IFERROR(VLOOKUP(E43, 'General Project Info'!$C$32:$I$42, 7, FALSE), "")</f>
        <v/>
      </c>
      <c r="I43" s="118">
        <f>IFERROR(Y43*VLOOKUP(E43, 'General Project Info'!$R$32:$T$42, 3, FALSE), 0)</f>
        <v>0</v>
      </c>
      <c r="J43" s="119">
        <f>IFERROR(AA43,0)</f>
        <v>0</v>
      </c>
      <c r="K43" s="119">
        <f t="shared" si="455"/>
        <v>0</v>
      </c>
      <c r="L43" s="162"/>
      <c r="M43" s="162"/>
      <c r="N43" s="163"/>
      <c r="O43" s="163"/>
      <c r="P43" s="163"/>
      <c r="Q43" s="153">
        <f t="shared" si="348"/>
        <v>0</v>
      </c>
      <c r="R43" s="16"/>
      <c r="S43" s="29"/>
      <c r="U43" s="26">
        <f>IFERROR(VLOOKUP($E43, 'Unit Conversions Array'!$B$4:$AA$24, 26, FALSE),0)</f>
        <v>0</v>
      </c>
      <c r="V43">
        <f>VLOOKUP(E43, 'General Project Info'!$R$32:$W$42, 6, FALSE)</f>
        <v>1</v>
      </c>
      <c r="W43">
        <f t="shared" si="349"/>
        <v>0</v>
      </c>
      <c r="X43">
        <f>IFERROR(G43*INDEX('Unit Conversions Array'!$E$4:$Y$24, MATCH('Scenarios &amp; Measures'!E43, 'Unit Conversions Array'!$B$4:$B$24, 0), MATCH('Scenarios &amp; Measures'!H43, 'Unit Conversions Array'!$E$3:$Y$3, 0)), 0)</f>
        <v>0</v>
      </c>
      <c r="Y43" s="8">
        <f t="shared" si="456"/>
        <v>0</v>
      </c>
      <c r="Z43" s="111" t="str">
        <f>IF(AND(U43=1,E43="Electricity"),F43,"")</f>
        <v/>
      </c>
      <c r="AA43" s="111">
        <f>IFERROR(IF(AND(U43=1,E43="Electricity"),Y43*INDEX('Scenarios &amp; Measures'!$AQ$62:$EM$62,1,MATCH(F43+1,'Scenarios &amp; Measures'!$AQ$61:$EM$61,0)), IF(U43=1,$Y43*VLOOKUP($E43, 'General Project Info'!$R$32:$W$42, 5, FALSE),0)),0)</f>
        <v>0</v>
      </c>
      <c r="AB43" s="93">
        <f>IF(E43="Electricity",Y43*SUM(INDEX('Scenarios &amp; Measures'!$AQ$62:$EM$62,1,MATCH(F43+1,'Scenarios &amp; Measures'!$AQ$61:$EM$61,0)):INDEX('Scenarios &amp; Measures'!$AQ$62:$EM$62,1,MATCH(F43+'General Project Info'!$F$20,'Scenarios &amp; Measures'!$AQ$61:$EM$61,0))),SUMIF(E43,"Solar_PV_or_Wind",J43)*$Y$10)</f>
        <v>0</v>
      </c>
      <c r="AC43" s="111">
        <f>IFERROR(IF(U43=0, Y43*VLOOKUP(E43, 'General Project Info'!$R$32:$W$42, 5, FALSE), 0), 0)</f>
        <v>0</v>
      </c>
      <c r="AD43" s="11">
        <f t="shared" si="468"/>
        <v>0</v>
      </c>
      <c r="AE43" s="11">
        <f t="shared" si="458"/>
        <v>20</v>
      </c>
      <c r="AF43" s="11">
        <f t="shared" si="459"/>
        <v>-20</v>
      </c>
      <c r="AG43" s="11">
        <f t="shared" si="460"/>
        <v>0</v>
      </c>
      <c r="AH43">
        <f t="shared" si="350"/>
        <v>0</v>
      </c>
      <c r="AI43" s="116">
        <f t="shared" ca="1" si="469"/>
        <v>0</v>
      </c>
      <c r="AJ43" s="116">
        <f t="shared" ca="1" si="461"/>
        <v>0</v>
      </c>
      <c r="AK43" s="11">
        <f t="shared" ca="1" si="466"/>
        <v>0</v>
      </c>
      <c r="AL43" s="11">
        <f>IF($W$10="RECs", -AA43/VLOOKUP("RECs", 'General Project Info'!$R$32:$W$42, 5, FALSE)*$W$11*IF($Y$11=$AB$12, $Y$10, (1/($AB$12-$Y$11))*(1-($Y$11/$AB$12)^$Y$10)*$AB$12), 0)</f>
        <v>0</v>
      </c>
      <c r="AM43" s="11">
        <f t="shared" si="351"/>
        <v>0</v>
      </c>
      <c r="AN43" s="11">
        <f t="shared" si="352"/>
        <v>0</v>
      </c>
      <c r="AO43" s="11">
        <f t="shared" ca="1" si="462"/>
        <v>0</v>
      </c>
      <c r="AQ43" s="93">
        <f t="shared" ca="1" si="463"/>
        <v>0</v>
      </c>
      <c r="AR43" s="93">
        <f t="shared" ca="1" si="467"/>
        <v>0</v>
      </c>
      <c r="AS43" s="93">
        <f t="shared" ca="1" si="467"/>
        <v>0</v>
      </c>
      <c r="AT43" s="93">
        <f t="shared" ca="1" si="467"/>
        <v>0</v>
      </c>
      <c r="AU43" s="93">
        <f t="shared" ca="1" si="467"/>
        <v>0</v>
      </c>
      <c r="AV43" s="93">
        <f t="shared" ca="1" si="467"/>
        <v>0</v>
      </c>
      <c r="AW43" s="93">
        <f t="shared" ca="1" si="467"/>
        <v>0</v>
      </c>
      <c r="AX43" s="93">
        <f t="shared" ca="1" si="467"/>
        <v>0</v>
      </c>
      <c r="AY43" s="93">
        <f t="shared" ca="1" si="467"/>
        <v>0</v>
      </c>
      <c r="AZ43" s="93">
        <f t="shared" ca="1" si="467"/>
        <v>0</v>
      </c>
      <c r="BA43" s="93">
        <f t="shared" ca="1" si="467"/>
        <v>0</v>
      </c>
      <c r="BB43" s="93">
        <f t="shared" ca="1" si="467"/>
        <v>0</v>
      </c>
      <c r="BC43" s="93">
        <f t="shared" ca="1" si="467"/>
        <v>0</v>
      </c>
      <c r="BD43" s="93">
        <f t="shared" ca="1" si="467"/>
        <v>0</v>
      </c>
      <c r="BE43" s="93">
        <f t="shared" ca="1" si="467"/>
        <v>0</v>
      </c>
      <c r="BF43" s="93">
        <f t="shared" ca="1" si="467"/>
        <v>0</v>
      </c>
      <c r="BG43" s="93">
        <f t="shared" ca="1" si="467"/>
        <v>0</v>
      </c>
      <c r="BH43" s="93">
        <f t="shared" ca="1" si="467"/>
        <v>0</v>
      </c>
      <c r="BI43" s="93">
        <f t="shared" ca="1" si="467"/>
        <v>0</v>
      </c>
      <c r="BJ43" s="93">
        <f t="shared" ca="1" si="467"/>
        <v>0</v>
      </c>
      <c r="BK43" s="93">
        <f t="shared" ca="1" si="467"/>
        <v>0</v>
      </c>
      <c r="BL43" s="93">
        <f t="shared" ca="1" si="467"/>
        <v>0</v>
      </c>
      <c r="BM43" s="93">
        <f t="shared" ca="1" si="467"/>
        <v>0</v>
      </c>
      <c r="BN43" s="93">
        <f t="shared" ca="1" si="467"/>
        <v>0</v>
      </c>
      <c r="BO43" s="93">
        <f t="shared" ca="1" si="467"/>
        <v>0</v>
      </c>
      <c r="BP43" s="93">
        <f t="shared" ca="1" si="467"/>
        <v>0</v>
      </c>
      <c r="BQ43" s="93">
        <f t="shared" ca="1" si="467"/>
        <v>0</v>
      </c>
      <c r="BR43" s="93">
        <f t="shared" ca="1" si="467"/>
        <v>0</v>
      </c>
      <c r="BS43" s="93">
        <f t="shared" ca="1" si="467"/>
        <v>0</v>
      </c>
      <c r="BT43" s="93">
        <f t="shared" ca="1" si="467"/>
        <v>0</v>
      </c>
      <c r="BU43" s="93">
        <f t="shared" ca="1" si="467"/>
        <v>0</v>
      </c>
      <c r="BV43" s="93">
        <f t="shared" ca="1" si="467"/>
        <v>0</v>
      </c>
      <c r="BW43" s="93">
        <f t="shared" ca="1" si="467"/>
        <v>0</v>
      </c>
      <c r="BX43" s="93">
        <f t="shared" ca="1" si="467"/>
        <v>0</v>
      </c>
      <c r="BY43" s="93">
        <f t="shared" ca="1" si="467"/>
        <v>0</v>
      </c>
      <c r="BZ43" s="93">
        <f t="shared" ca="1" si="467"/>
        <v>0</v>
      </c>
      <c r="CA43" s="93">
        <f t="shared" ca="1" si="467"/>
        <v>0</v>
      </c>
      <c r="CB43" s="93">
        <f t="shared" ca="1" si="467"/>
        <v>0</v>
      </c>
      <c r="CC43" s="93">
        <f t="shared" ca="1" si="467"/>
        <v>0</v>
      </c>
      <c r="CD43" s="93">
        <f t="shared" ca="1" si="467"/>
        <v>0</v>
      </c>
      <c r="CE43" s="93">
        <f t="shared" ca="1" si="467"/>
        <v>0</v>
      </c>
      <c r="CF43" s="93">
        <f t="shared" ca="1" si="467"/>
        <v>0</v>
      </c>
      <c r="CG43" s="93">
        <f t="shared" ca="1" si="467"/>
        <v>0</v>
      </c>
      <c r="CH43" s="93">
        <f t="shared" ca="1" si="467"/>
        <v>0</v>
      </c>
      <c r="CI43" s="93">
        <f t="shared" ca="1" si="467"/>
        <v>0</v>
      </c>
      <c r="CJ43" s="93">
        <f t="shared" ca="1" si="467"/>
        <v>0</v>
      </c>
      <c r="CK43" s="93">
        <f t="shared" ca="1" si="467"/>
        <v>0</v>
      </c>
      <c r="CL43" s="93">
        <f t="shared" ca="1" si="467"/>
        <v>0</v>
      </c>
      <c r="CM43" s="93">
        <f t="shared" ca="1" si="467"/>
        <v>0</v>
      </c>
      <c r="CN43" s="93">
        <f t="shared" ca="1" si="467"/>
        <v>0</v>
      </c>
      <c r="CO43" s="93">
        <f t="shared" ca="1" si="467"/>
        <v>0</v>
      </c>
      <c r="CP43" s="93">
        <f t="shared" ca="1" si="467"/>
        <v>0</v>
      </c>
      <c r="CQ43" s="93">
        <f t="shared" ca="1" si="467"/>
        <v>0</v>
      </c>
      <c r="CR43" s="93">
        <f t="shared" ca="1" si="467"/>
        <v>0</v>
      </c>
      <c r="CS43" s="93">
        <f t="shared" ca="1" si="467"/>
        <v>0</v>
      </c>
      <c r="CT43" s="93">
        <f t="shared" ca="1" si="467"/>
        <v>0</v>
      </c>
      <c r="CU43" s="93">
        <f t="shared" ca="1" si="467"/>
        <v>0</v>
      </c>
      <c r="CV43" s="93">
        <f t="shared" ca="1" si="467"/>
        <v>0</v>
      </c>
      <c r="CW43" s="93">
        <f t="shared" ca="1" si="467"/>
        <v>0</v>
      </c>
      <c r="CX43" s="93">
        <f t="shared" ca="1" si="467"/>
        <v>0</v>
      </c>
      <c r="CY43" s="93">
        <f t="shared" ca="1" si="467"/>
        <v>0</v>
      </c>
      <c r="CZ43" s="93">
        <f t="shared" ca="1" si="467"/>
        <v>0</v>
      </c>
      <c r="DA43" s="93">
        <f t="shared" ca="1" si="467"/>
        <v>0</v>
      </c>
      <c r="DB43" s="93">
        <f t="shared" ca="1" si="467"/>
        <v>0</v>
      </c>
      <c r="DC43" s="93">
        <f t="shared" ca="1" si="467"/>
        <v>0</v>
      </c>
      <c r="DD43" s="93">
        <f t="shared" ca="1" si="354"/>
        <v>0</v>
      </c>
      <c r="DE43" s="93">
        <f t="shared" ca="1" si="354"/>
        <v>0</v>
      </c>
      <c r="DF43" s="93">
        <f t="shared" ca="1" si="354"/>
        <v>0</v>
      </c>
      <c r="DG43" s="93">
        <f t="shared" ca="1" si="354"/>
        <v>0</v>
      </c>
      <c r="DH43" s="93">
        <f t="shared" ca="1" si="354"/>
        <v>0</v>
      </c>
      <c r="DI43" s="93">
        <f t="shared" ca="1" si="354"/>
        <v>0</v>
      </c>
      <c r="DJ43" s="93">
        <f t="shared" ca="1" si="354"/>
        <v>0</v>
      </c>
      <c r="DK43" s="93">
        <f t="shared" ca="1" si="354"/>
        <v>0</v>
      </c>
      <c r="DL43" s="93">
        <f t="shared" ca="1" si="354"/>
        <v>0</v>
      </c>
      <c r="DM43" s="93">
        <f t="shared" ca="1" si="354"/>
        <v>0</v>
      </c>
      <c r="DN43" s="93">
        <f t="shared" ca="1" si="354"/>
        <v>0</v>
      </c>
      <c r="DO43" s="93">
        <f t="shared" ca="1" si="354"/>
        <v>0</v>
      </c>
      <c r="DP43" s="93">
        <f t="shared" ca="1" si="354"/>
        <v>0</v>
      </c>
      <c r="DQ43" s="93">
        <f t="shared" ca="1" si="354"/>
        <v>0</v>
      </c>
      <c r="DR43" s="93">
        <f t="shared" ca="1" si="354"/>
        <v>0</v>
      </c>
      <c r="DS43" s="93">
        <f t="shared" ca="1" si="354"/>
        <v>0</v>
      </c>
      <c r="DT43" s="93">
        <f t="shared" ca="1" si="354"/>
        <v>0</v>
      </c>
      <c r="DU43" s="93">
        <f t="shared" ca="1" si="354"/>
        <v>0</v>
      </c>
      <c r="DV43" s="93">
        <f t="shared" ca="1" si="354"/>
        <v>0</v>
      </c>
      <c r="DW43" s="93">
        <f t="shared" ca="1" si="354"/>
        <v>0</v>
      </c>
      <c r="DX43" s="93">
        <f t="shared" ca="1" si="354"/>
        <v>0</v>
      </c>
      <c r="DY43" s="93">
        <f t="shared" ca="1" si="354"/>
        <v>0</v>
      </c>
      <c r="DZ43" s="93">
        <f t="shared" ca="1" si="354"/>
        <v>0</v>
      </c>
      <c r="EA43" s="93">
        <f t="shared" ca="1" si="354"/>
        <v>0</v>
      </c>
      <c r="EB43" s="93">
        <f t="shared" ca="1" si="354"/>
        <v>0</v>
      </c>
      <c r="EC43" s="93">
        <f t="shared" ca="1" si="354"/>
        <v>0</v>
      </c>
      <c r="ED43" s="93">
        <f t="shared" ca="1" si="354"/>
        <v>0</v>
      </c>
      <c r="EE43" s="93">
        <f t="shared" ca="1" si="354"/>
        <v>0</v>
      </c>
      <c r="EF43" s="93">
        <f t="shared" ca="1" si="354"/>
        <v>0</v>
      </c>
      <c r="EG43" s="93">
        <f t="shared" ca="1" si="354"/>
        <v>0</v>
      </c>
      <c r="EH43" s="93">
        <f t="shared" ca="1" si="354"/>
        <v>0</v>
      </c>
      <c r="EI43" s="93">
        <f t="shared" ca="1" si="354"/>
        <v>0</v>
      </c>
      <c r="EJ43" s="93">
        <f t="shared" ca="1" si="354"/>
        <v>0</v>
      </c>
      <c r="EK43" s="93">
        <f t="shared" ca="1" si="354"/>
        <v>0</v>
      </c>
      <c r="EL43" s="93">
        <f t="shared" ca="1" si="354"/>
        <v>0</v>
      </c>
      <c r="EM43" s="93">
        <f t="shared" ca="1" si="354"/>
        <v>0</v>
      </c>
      <c r="EO43" s="8"/>
      <c r="EP43" s="93"/>
      <c r="EQ43" s="8">
        <f t="shared" ca="1" si="464"/>
        <v>0</v>
      </c>
      <c r="ER43" s="8">
        <f t="shared" ca="1" si="355"/>
        <v>0</v>
      </c>
      <c r="ES43" s="8">
        <f t="shared" ca="1" si="356"/>
        <v>0</v>
      </c>
      <c r="ET43" s="8">
        <f t="shared" ca="1" si="357"/>
        <v>0</v>
      </c>
      <c r="EU43" s="8">
        <f t="shared" ca="1" si="358"/>
        <v>0</v>
      </c>
      <c r="EV43" s="8">
        <f t="shared" ca="1" si="359"/>
        <v>0</v>
      </c>
      <c r="EW43" s="8">
        <f t="shared" ca="1" si="360"/>
        <v>0</v>
      </c>
      <c r="EX43" s="8">
        <f t="shared" ca="1" si="361"/>
        <v>0</v>
      </c>
      <c r="EY43" s="8">
        <f t="shared" ca="1" si="362"/>
        <v>0</v>
      </c>
      <c r="EZ43" s="8">
        <f t="shared" ca="1" si="363"/>
        <v>0</v>
      </c>
      <c r="FA43" s="8">
        <f t="shared" ca="1" si="364"/>
        <v>0</v>
      </c>
      <c r="FB43" s="8">
        <f t="shared" ca="1" si="365"/>
        <v>0</v>
      </c>
      <c r="FC43" s="8">
        <f t="shared" ca="1" si="366"/>
        <v>0</v>
      </c>
      <c r="FD43" s="8">
        <f t="shared" ca="1" si="367"/>
        <v>0</v>
      </c>
      <c r="FE43" s="8">
        <f t="shared" ca="1" si="368"/>
        <v>0</v>
      </c>
      <c r="FF43" s="8">
        <f t="shared" ca="1" si="369"/>
        <v>0</v>
      </c>
      <c r="FG43" s="8">
        <f t="shared" ca="1" si="370"/>
        <v>0</v>
      </c>
      <c r="FH43" s="8">
        <f t="shared" ca="1" si="371"/>
        <v>0</v>
      </c>
      <c r="FI43" s="8">
        <f t="shared" ca="1" si="372"/>
        <v>0</v>
      </c>
      <c r="FJ43" s="8">
        <f t="shared" ca="1" si="373"/>
        <v>0</v>
      </c>
      <c r="FK43" s="8">
        <f t="shared" ca="1" si="374"/>
        <v>0</v>
      </c>
      <c r="FL43" s="8">
        <f t="shared" ca="1" si="375"/>
        <v>0</v>
      </c>
      <c r="FM43" s="8">
        <f t="shared" ca="1" si="376"/>
        <v>0</v>
      </c>
      <c r="FN43" s="8">
        <f t="shared" ca="1" si="377"/>
        <v>0</v>
      </c>
      <c r="FO43" s="8">
        <f t="shared" ca="1" si="378"/>
        <v>0</v>
      </c>
      <c r="FP43" s="8">
        <f t="shared" ca="1" si="379"/>
        <v>0</v>
      </c>
      <c r="FQ43" s="8">
        <f t="shared" ca="1" si="380"/>
        <v>0</v>
      </c>
      <c r="FR43" s="8">
        <f t="shared" ca="1" si="381"/>
        <v>0</v>
      </c>
      <c r="FS43" s="8">
        <f t="shared" ca="1" si="382"/>
        <v>0</v>
      </c>
      <c r="FT43" s="8">
        <f t="shared" ca="1" si="383"/>
        <v>0</v>
      </c>
      <c r="FU43" s="8">
        <f t="shared" ca="1" si="384"/>
        <v>0</v>
      </c>
      <c r="FV43" s="8">
        <f t="shared" ca="1" si="385"/>
        <v>0</v>
      </c>
      <c r="FW43" s="8">
        <f t="shared" ca="1" si="386"/>
        <v>0</v>
      </c>
      <c r="FX43" s="8">
        <f t="shared" ca="1" si="387"/>
        <v>0</v>
      </c>
      <c r="FY43" s="8">
        <f t="shared" ca="1" si="388"/>
        <v>0</v>
      </c>
      <c r="FZ43" s="8">
        <f t="shared" ca="1" si="389"/>
        <v>0</v>
      </c>
      <c r="GA43" s="8">
        <f t="shared" ca="1" si="390"/>
        <v>0</v>
      </c>
      <c r="GB43" s="8">
        <f t="shared" ca="1" si="391"/>
        <v>0</v>
      </c>
      <c r="GC43" s="8">
        <f t="shared" ca="1" si="392"/>
        <v>0</v>
      </c>
      <c r="GD43" s="8">
        <f t="shared" ca="1" si="393"/>
        <v>0</v>
      </c>
      <c r="GE43" s="8">
        <f t="shared" ca="1" si="394"/>
        <v>0</v>
      </c>
      <c r="GF43" s="8">
        <f t="shared" ca="1" si="395"/>
        <v>0</v>
      </c>
      <c r="GG43" s="8">
        <f t="shared" ca="1" si="396"/>
        <v>0</v>
      </c>
      <c r="GH43" s="8">
        <f t="shared" ca="1" si="397"/>
        <v>0</v>
      </c>
      <c r="GI43" s="8">
        <f t="shared" ca="1" si="398"/>
        <v>0</v>
      </c>
      <c r="GJ43" s="8">
        <f t="shared" ca="1" si="399"/>
        <v>0</v>
      </c>
      <c r="GK43" s="8">
        <f t="shared" ca="1" si="400"/>
        <v>0</v>
      </c>
      <c r="GL43" s="8">
        <f t="shared" ca="1" si="401"/>
        <v>0</v>
      </c>
      <c r="GM43" s="8">
        <f t="shared" ca="1" si="402"/>
        <v>0</v>
      </c>
      <c r="GN43" s="8">
        <f t="shared" ca="1" si="403"/>
        <v>0</v>
      </c>
      <c r="GO43" s="8">
        <f t="shared" ca="1" si="404"/>
        <v>0</v>
      </c>
      <c r="GP43" s="8">
        <f t="shared" ca="1" si="405"/>
        <v>0</v>
      </c>
      <c r="GQ43" s="8">
        <f t="shared" ca="1" si="406"/>
        <v>0</v>
      </c>
      <c r="GR43" s="8">
        <f t="shared" ca="1" si="407"/>
        <v>0</v>
      </c>
      <c r="GS43" s="8">
        <f t="shared" ca="1" si="408"/>
        <v>0</v>
      </c>
      <c r="GT43" s="8">
        <f t="shared" ca="1" si="409"/>
        <v>0</v>
      </c>
      <c r="GU43" s="8">
        <f t="shared" ca="1" si="410"/>
        <v>0</v>
      </c>
      <c r="GV43" s="8">
        <f t="shared" ca="1" si="411"/>
        <v>0</v>
      </c>
      <c r="GW43" s="8">
        <f t="shared" ca="1" si="412"/>
        <v>0</v>
      </c>
      <c r="GX43" s="8">
        <f t="shared" ca="1" si="413"/>
        <v>0</v>
      </c>
      <c r="GY43" s="8">
        <f t="shared" ca="1" si="414"/>
        <v>0</v>
      </c>
      <c r="GZ43" s="8">
        <f t="shared" ca="1" si="415"/>
        <v>0</v>
      </c>
      <c r="HA43" s="8">
        <f t="shared" ca="1" si="416"/>
        <v>0</v>
      </c>
      <c r="HB43" s="8">
        <f t="shared" ca="1" si="417"/>
        <v>0</v>
      </c>
      <c r="HC43" s="8">
        <f t="shared" ca="1" si="418"/>
        <v>0</v>
      </c>
      <c r="HD43" s="8">
        <f t="shared" ca="1" si="419"/>
        <v>0</v>
      </c>
      <c r="HE43" s="8">
        <f t="shared" ca="1" si="420"/>
        <v>0</v>
      </c>
      <c r="HF43" s="8">
        <f t="shared" ca="1" si="421"/>
        <v>0</v>
      </c>
      <c r="HG43" s="8">
        <f t="shared" ca="1" si="422"/>
        <v>0</v>
      </c>
      <c r="HH43" s="8">
        <f t="shared" ca="1" si="423"/>
        <v>0</v>
      </c>
      <c r="HI43" s="8">
        <f t="shared" ca="1" si="424"/>
        <v>0</v>
      </c>
      <c r="HJ43" s="8">
        <f t="shared" ca="1" si="425"/>
        <v>0</v>
      </c>
      <c r="HK43" s="8">
        <f t="shared" ca="1" si="426"/>
        <v>0</v>
      </c>
      <c r="HL43" s="8">
        <f t="shared" ca="1" si="427"/>
        <v>0</v>
      </c>
      <c r="HM43" s="8">
        <f t="shared" ca="1" si="428"/>
        <v>0</v>
      </c>
      <c r="HN43" s="8">
        <f t="shared" ca="1" si="429"/>
        <v>0</v>
      </c>
      <c r="HO43" s="8">
        <f t="shared" ca="1" si="430"/>
        <v>0</v>
      </c>
      <c r="HP43" s="8">
        <f t="shared" ca="1" si="431"/>
        <v>0</v>
      </c>
      <c r="HQ43" s="8">
        <f t="shared" ca="1" si="432"/>
        <v>0</v>
      </c>
      <c r="HR43" s="8">
        <f t="shared" ca="1" si="433"/>
        <v>0</v>
      </c>
      <c r="HS43" s="8">
        <f t="shared" ca="1" si="434"/>
        <v>0</v>
      </c>
      <c r="HT43" s="8">
        <f t="shared" ca="1" si="435"/>
        <v>0</v>
      </c>
      <c r="HU43" s="8">
        <f t="shared" ca="1" si="436"/>
        <v>0</v>
      </c>
      <c r="HV43" s="8">
        <f t="shared" ca="1" si="437"/>
        <v>0</v>
      </c>
      <c r="HW43" s="8">
        <f t="shared" ca="1" si="438"/>
        <v>0</v>
      </c>
      <c r="HX43" s="8">
        <f t="shared" ca="1" si="439"/>
        <v>0</v>
      </c>
      <c r="HY43" s="8">
        <f t="shared" ca="1" si="440"/>
        <v>0</v>
      </c>
      <c r="HZ43" s="8">
        <f t="shared" ca="1" si="441"/>
        <v>0</v>
      </c>
      <c r="IA43" s="8">
        <f t="shared" ca="1" si="442"/>
        <v>0</v>
      </c>
      <c r="IB43" s="8">
        <f t="shared" ca="1" si="443"/>
        <v>0</v>
      </c>
      <c r="IC43" s="8">
        <f t="shared" ca="1" si="444"/>
        <v>0</v>
      </c>
      <c r="ID43" s="8">
        <f t="shared" ca="1" si="445"/>
        <v>0</v>
      </c>
      <c r="IE43" s="8">
        <f t="shared" ca="1" si="446"/>
        <v>0</v>
      </c>
      <c r="IF43" s="8">
        <f t="shared" ca="1" si="447"/>
        <v>0</v>
      </c>
      <c r="IG43" s="8">
        <f t="shared" ca="1" si="448"/>
        <v>0</v>
      </c>
      <c r="IH43" s="8">
        <f t="shared" ca="1" si="449"/>
        <v>0</v>
      </c>
      <c r="II43" s="8">
        <f t="shared" ca="1" si="450"/>
        <v>0</v>
      </c>
      <c r="IJ43" s="8">
        <f t="shared" ca="1" si="451"/>
        <v>0</v>
      </c>
      <c r="IK43" s="8">
        <f t="shared" ca="1" si="452"/>
        <v>0</v>
      </c>
      <c r="IL43" s="8">
        <f t="shared" ca="1" si="453"/>
        <v>0</v>
      </c>
      <c r="IM43" s="8">
        <f t="shared" ca="1" si="454"/>
        <v>0</v>
      </c>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row>
    <row r="44" spans="1:348" ht="18.399999999999999">
      <c r="A44" s="29"/>
      <c r="B44" s="16"/>
      <c r="C44" s="249"/>
      <c r="D44" s="249"/>
      <c r="E44" s="156"/>
      <c r="F44" s="156"/>
      <c r="G44" s="157"/>
      <c r="H44" s="117" t="str">
        <f>IFERROR(VLOOKUP(E44, 'General Project Info'!$C$32:$I$42, 7, FALSE), "")</f>
        <v/>
      </c>
      <c r="I44" s="118">
        <f>IFERROR(Y44*VLOOKUP(E44, 'General Project Info'!$R$32:$T$42, 3, FALSE), 0)</f>
        <v>0</v>
      </c>
      <c r="J44" s="119">
        <f t="shared" ref="J44:J52" si="470">IFERROR(AA44,0)</f>
        <v>0</v>
      </c>
      <c r="K44" s="119">
        <f t="shared" si="455"/>
        <v>0</v>
      </c>
      <c r="L44" s="162"/>
      <c r="M44" s="162"/>
      <c r="N44" s="163"/>
      <c r="O44" s="163"/>
      <c r="P44" s="163"/>
      <c r="Q44" s="153">
        <f t="shared" si="348"/>
        <v>0</v>
      </c>
      <c r="R44" s="16"/>
      <c r="S44" s="29"/>
      <c r="U44" s="26">
        <f>IFERROR(VLOOKUP($E44, 'Unit Conversions Array'!$B$4:$AA$24, 26, FALSE),0)</f>
        <v>0</v>
      </c>
      <c r="V44">
        <f>VLOOKUP(E44, 'General Project Info'!$R$32:$W$42, 6, FALSE)</f>
        <v>1</v>
      </c>
      <c r="W44">
        <f t="shared" si="349"/>
        <v>0</v>
      </c>
      <c r="X44">
        <f>IFERROR(G44*INDEX('Unit Conversions Array'!$E$4:$Y$24, MATCH('Scenarios &amp; Measures'!E44, 'Unit Conversions Array'!$B$4:$B$24, 0), MATCH('Scenarios &amp; Measures'!H44, 'Unit Conversions Array'!$E$3:$Y$3, 0)), 0)</f>
        <v>0</v>
      </c>
      <c r="Y44" s="8">
        <f t="shared" si="456"/>
        <v>0</v>
      </c>
      <c r="Z44" s="111" t="str">
        <f>IF(AND(U44=1,E44="Electricity"),F44,"")</f>
        <v/>
      </c>
      <c r="AA44" s="111">
        <f>IFERROR(IF(AND(U44=1,E44="Electricity"),Y44*INDEX('Scenarios &amp; Measures'!$AQ$62:$EM$62,1,MATCH(F44+1,'Scenarios &amp; Measures'!$AQ$61:$EM$61,0)), IF(U44=1,$Y44*VLOOKUP($E44, 'General Project Info'!$R$32:$W$42, 5, FALSE),0)),0)</f>
        <v>0</v>
      </c>
      <c r="AB44" s="93">
        <f>IF(E44="Electricity",Y44*SUM(INDEX('Scenarios &amp; Measures'!$AQ$62:$EM$62,1,MATCH(F44+1,'Scenarios &amp; Measures'!$AQ$61:$EM$61,0)):INDEX('Scenarios &amp; Measures'!$AQ$62:$EM$62,1,MATCH(F44+'General Project Info'!$F$20,'Scenarios &amp; Measures'!$AQ$61:$EM$61,0))),SUMIF(E44,"Solar_PV_or_Wind",J44)*$Y$10)</f>
        <v>0</v>
      </c>
      <c r="AC44" s="111">
        <f>IFERROR(IF(U44=0, Y44*VLOOKUP(E44, 'General Project Info'!$R$32:$W$42, 5, FALSE), 0), 0)</f>
        <v>0</v>
      </c>
      <c r="AD44" s="11">
        <f t="shared" si="468"/>
        <v>0</v>
      </c>
      <c r="AE44" s="11">
        <f t="shared" si="458"/>
        <v>20</v>
      </c>
      <c r="AF44" s="11">
        <f t="shared" si="459"/>
        <v>-20</v>
      </c>
      <c r="AG44" s="11">
        <f t="shared" si="460"/>
        <v>0</v>
      </c>
      <c r="AH44">
        <f t="shared" si="350"/>
        <v>0</v>
      </c>
      <c r="AI44" s="116">
        <f t="shared" ca="1" si="469"/>
        <v>0</v>
      </c>
      <c r="AJ44" s="116">
        <f t="shared" ca="1" si="461"/>
        <v>0</v>
      </c>
      <c r="AK44" s="11">
        <f t="shared" ca="1" si="466"/>
        <v>0</v>
      </c>
      <c r="AL44" s="11">
        <f>IF($W$10="RECs", -AA44/VLOOKUP("RECs", 'General Project Info'!$R$32:$W$42, 5, FALSE)*$W$11*IF($Y$11=$AB$12, $Y$10, (1/($AB$12-$Y$11))*(1-($Y$11/$AB$12)^$Y$10)*$AB$12), 0)</f>
        <v>0</v>
      </c>
      <c r="AM44" s="11">
        <f t="shared" si="351"/>
        <v>0</v>
      </c>
      <c r="AN44" s="11">
        <f t="shared" si="352"/>
        <v>0</v>
      </c>
      <c r="AO44" s="11">
        <f t="shared" ca="1" si="462"/>
        <v>0</v>
      </c>
      <c r="AQ44" s="93">
        <f ca="1">IFERROR(IF(AQ$8&gt;=$F44,IF((AQ$8-$F44)&gt;=$Y$10, 0, IF(MOD($AG44+(AQ$8-$F44), $L44)=0, (($N44-$O44)*$AB$11^AQ$38), 0)),0), 0)</f>
        <v>0</v>
      </c>
      <c r="AR44" s="93">
        <f t="shared" ca="1" si="467"/>
        <v>0</v>
      </c>
      <c r="AS44" s="93">
        <f t="shared" ca="1" si="467"/>
        <v>0</v>
      </c>
      <c r="AT44" s="93">
        <f t="shared" ca="1" si="467"/>
        <v>0</v>
      </c>
      <c r="AU44" s="93">
        <f t="shared" ca="1" si="467"/>
        <v>0</v>
      </c>
      <c r="AV44" s="93">
        <f t="shared" ca="1" si="467"/>
        <v>0</v>
      </c>
      <c r="AW44" s="93">
        <f t="shared" ca="1" si="467"/>
        <v>0</v>
      </c>
      <c r="AX44" s="93">
        <f t="shared" ca="1" si="467"/>
        <v>0</v>
      </c>
      <c r="AY44" s="93">
        <f t="shared" ca="1" si="467"/>
        <v>0</v>
      </c>
      <c r="AZ44" s="93">
        <f t="shared" ca="1" si="467"/>
        <v>0</v>
      </c>
      <c r="BA44" s="93">
        <f t="shared" ca="1" si="467"/>
        <v>0</v>
      </c>
      <c r="BB44" s="93">
        <f t="shared" ca="1" si="467"/>
        <v>0</v>
      </c>
      <c r="BC44" s="93">
        <f t="shared" ca="1" si="467"/>
        <v>0</v>
      </c>
      <c r="BD44" s="93">
        <f t="shared" ca="1" si="467"/>
        <v>0</v>
      </c>
      <c r="BE44" s="93">
        <f t="shared" ca="1" si="467"/>
        <v>0</v>
      </c>
      <c r="BF44" s="93">
        <f t="shared" ca="1" si="467"/>
        <v>0</v>
      </c>
      <c r="BG44" s="93">
        <f t="shared" ca="1" si="467"/>
        <v>0</v>
      </c>
      <c r="BH44" s="93">
        <f t="shared" ca="1" si="467"/>
        <v>0</v>
      </c>
      <c r="BI44" s="93">
        <f t="shared" ca="1" si="467"/>
        <v>0</v>
      </c>
      <c r="BJ44" s="93">
        <f t="shared" ca="1" si="467"/>
        <v>0</v>
      </c>
      <c r="BK44" s="93">
        <f t="shared" ca="1" si="467"/>
        <v>0</v>
      </c>
      <c r="BL44" s="93">
        <f t="shared" ca="1" si="467"/>
        <v>0</v>
      </c>
      <c r="BM44" s="93">
        <f t="shared" ca="1" si="467"/>
        <v>0</v>
      </c>
      <c r="BN44" s="93">
        <f t="shared" ca="1" si="467"/>
        <v>0</v>
      </c>
      <c r="BO44" s="93">
        <f t="shared" ca="1" si="467"/>
        <v>0</v>
      </c>
      <c r="BP44" s="93">
        <f t="shared" ca="1" si="467"/>
        <v>0</v>
      </c>
      <c r="BQ44" s="93">
        <f t="shared" ca="1" si="467"/>
        <v>0</v>
      </c>
      <c r="BR44" s="93">
        <f t="shared" ca="1" si="467"/>
        <v>0</v>
      </c>
      <c r="BS44" s="93">
        <f t="shared" ca="1" si="467"/>
        <v>0</v>
      </c>
      <c r="BT44" s="93">
        <f t="shared" ca="1" si="467"/>
        <v>0</v>
      </c>
      <c r="BU44" s="93">
        <f t="shared" ca="1" si="467"/>
        <v>0</v>
      </c>
      <c r="BV44" s="93">
        <f t="shared" ca="1" si="467"/>
        <v>0</v>
      </c>
      <c r="BW44" s="93">
        <f t="shared" ca="1" si="467"/>
        <v>0</v>
      </c>
      <c r="BX44" s="93">
        <f t="shared" ca="1" si="467"/>
        <v>0</v>
      </c>
      <c r="BY44" s="93">
        <f t="shared" ca="1" si="467"/>
        <v>0</v>
      </c>
      <c r="BZ44" s="93">
        <f t="shared" ca="1" si="467"/>
        <v>0</v>
      </c>
      <c r="CA44" s="93">
        <f t="shared" ca="1" si="467"/>
        <v>0</v>
      </c>
      <c r="CB44" s="93">
        <f t="shared" ca="1" si="467"/>
        <v>0</v>
      </c>
      <c r="CC44" s="93">
        <f t="shared" ca="1" si="467"/>
        <v>0</v>
      </c>
      <c r="CD44" s="93">
        <f t="shared" ca="1" si="467"/>
        <v>0</v>
      </c>
      <c r="CE44" s="93">
        <f t="shared" ca="1" si="467"/>
        <v>0</v>
      </c>
      <c r="CF44" s="93">
        <f t="shared" ca="1" si="467"/>
        <v>0</v>
      </c>
      <c r="CG44" s="93">
        <f t="shared" ca="1" si="467"/>
        <v>0</v>
      </c>
      <c r="CH44" s="93">
        <f t="shared" ca="1" si="467"/>
        <v>0</v>
      </c>
      <c r="CI44" s="93">
        <f t="shared" ca="1" si="467"/>
        <v>0</v>
      </c>
      <c r="CJ44" s="93">
        <f t="shared" ca="1" si="467"/>
        <v>0</v>
      </c>
      <c r="CK44" s="93">
        <f t="shared" ca="1" si="467"/>
        <v>0</v>
      </c>
      <c r="CL44" s="93">
        <f t="shared" ca="1" si="467"/>
        <v>0</v>
      </c>
      <c r="CM44" s="93">
        <f t="shared" ca="1" si="467"/>
        <v>0</v>
      </c>
      <c r="CN44" s="93">
        <f t="shared" ca="1" si="467"/>
        <v>0</v>
      </c>
      <c r="CO44" s="93">
        <f t="shared" ca="1" si="467"/>
        <v>0</v>
      </c>
      <c r="CP44" s="93">
        <f t="shared" ca="1" si="467"/>
        <v>0</v>
      </c>
      <c r="CQ44" s="93">
        <f t="shared" ca="1" si="467"/>
        <v>0</v>
      </c>
      <c r="CR44" s="93">
        <f t="shared" ca="1" si="467"/>
        <v>0</v>
      </c>
      <c r="CS44" s="93">
        <f t="shared" ca="1" si="467"/>
        <v>0</v>
      </c>
      <c r="CT44" s="93">
        <f t="shared" ca="1" si="467"/>
        <v>0</v>
      </c>
      <c r="CU44" s="93">
        <f t="shared" ca="1" si="467"/>
        <v>0</v>
      </c>
      <c r="CV44" s="93">
        <f t="shared" ca="1" si="467"/>
        <v>0</v>
      </c>
      <c r="CW44" s="93">
        <f t="shared" ca="1" si="467"/>
        <v>0</v>
      </c>
      <c r="CX44" s="93">
        <f t="shared" ca="1" si="467"/>
        <v>0</v>
      </c>
      <c r="CY44" s="93">
        <f t="shared" ca="1" si="467"/>
        <v>0</v>
      </c>
      <c r="CZ44" s="93">
        <f t="shared" ca="1" si="467"/>
        <v>0</v>
      </c>
      <c r="DA44" s="93">
        <f t="shared" ca="1" si="467"/>
        <v>0</v>
      </c>
      <c r="DB44" s="93">
        <f t="shared" ca="1" si="467"/>
        <v>0</v>
      </c>
      <c r="DC44" s="93">
        <f t="shared" ref="DC44:EM47" ca="1" si="471">IFERROR(IF(DC$8&gt;=$F44,IF((DC$8-$F44)&gt;=$Y$10, 0, IF(MOD($AG44+(DC$8-$F44), $L44)=0, (($N44-$O44)*$AB$11^DC$38), 0)),0), 0)</f>
        <v>0</v>
      </c>
      <c r="DD44" s="93">
        <f t="shared" ca="1" si="471"/>
        <v>0</v>
      </c>
      <c r="DE44" s="93">
        <f t="shared" ca="1" si="471"/>
        <v>0</v>
      </c>
      <c r="DF44" s="93">
        <f t="shared" ca="1" si="471"/>
        <v>0</v>
      </c>
      <c r="DG44" s="93">
        <f t="shared" ca="1" si="471"/>
        <v>0</v>
      </c>
      <c r="DH44" s="93">
        <f t="shared" ca="1" si="471"/>
        <v>0</v>
      </c>
      <c r="DI44" s="93">
        <f t="shared" ca="1" si="471"/>
        <v>0</v>
      </c>
      <c r="DJ44" s="93">
        <f t="shared" ca="1" si="471"/>
        <v>0</v>
      </c>
      <c r="DK44" s="93">
        <f t="shared" ca="1" si="471"/>
        <v>0</v>
      </c>
      <c r="DL44" s="93">
        <f t="shared" ca="1" si="471"/>
        <v>0</v>
      </c>
      <c r="DM44" s="93">
        <f t="shared" ca="1" si="471"/>
        <v>0</v>
      </c>
      <c r="DN44" s="93">
        <f t="shared" ca="1" si="471"/>
        <v>0</v>
      </c>
      <c r="DO44" s="93">
        <f t="shared" ca="1" si="471"/>
        <v>0</v>
      </c>
      <c r="DP44" s="93">
        <f t="shared" ca="1" si="471"/>
        <v>0</v>
      </c>
      <c r="DQ44" s="93">
        <f t="shared" ca="1" si="471"/>
        <v>0</v>
      </c>
      <c r="DR44" s="93">
        <f t="shared" ca="1" si="471"/>
        <v>0</v>
      </c>
      <c r="DS44" s="93">
        <f t="shared" ca="1" si="471"/>
        <v>0</v>
      </c>
      <c r="DT44" s="93">
        <f t="shared" ca="1" si="471"/>
        <v>0</v>
      </c>
      <c r="DU44" s="93">
        <f t="shared" ca="1" si="471"/>
        <v>0</v>
      </c>
      <c r="DV44" s="93">
        <f t="shared" ca="1" si="471"/>
        <v>0</v>
      </c>
      <c r="DW44" s="93">
        <f t="shared" ca="1" si="471"/>
        <v>0</v>
      </c>
      <c r="DX44" s="93">
        <f t="shared" ca="1" si="471"/>
        <v>0</v>
      </c>
      <c r="DY44" s="93">
        <f t="shared" ca="1" si="471"/>
        <v>0</v>
      </c>
      <c r="DZ44" s="93">
        <f t="shared" ca="1" si="471"/>
        <v>0</v>
      </c>
      <c r="EA44" s="93">
        <f t="shared" ca="1" si="471"/>
        <v>0</v>
      </c>
      <c r="EB44" s="93">
        <f t="shared" ca="1" si="471"/>
        <v>0</v>
      </c>
      <c r="EC44" s="93">
        <f t="shared" ca="1" si="471"/>
        <v>0</v>
      </c>
      <c r="ED44" s="93">
        <f t="shared" ca="1" si="471"/>
        <v>0</v>
      </c>
      <c r="EE44" s="93">
        <f t="shared" ca="1" si="471"/>
        <v>0</v>
      </c>
      <c r="EF44" s="93">
        <f t="shared" ca="1" si="471"/>
        <v>0</v>
      </c>
      <c r="EG44" s="93">
        <f t="shared" ca="1" si="471"/>
        <v>0</v>
      </c>
      <c r="EH44" s="93">
        <f t="shared" ca="1" si="471"/>
        <v>0</v>
      </c>
      <c r="EI44" s="93">
        <f t="shared" ca="1" si="471"/>
        <v>0</v>
      </c>
      <c r="EJ44" s="93">
        <f t="shared" ca="1" si="471"/>
        <v>0</v>
      </c>
      <c r="EK44" s="93">
        <f t="shared" ca="1" si="471"/>
        <v>0</v>
      </c>
      <c r="EL44" s="93">
        <f t="shared" ca="1" si="471"/>
        <v>0</v>
      </c>
      <c r="EM44" s="93">
        <f t="shared" ca="1" si="471"/>
        <v>0</v>
      </c>
      <c r="EO44" s="8"/>
      <c r="EP44" s="93"/>
      <c r="EQ44" s="8">
        <f t="shared" ca="1" si="464"/>
        <v>0</v>
      </c>
      <c r="ER44" s="8">
        <f t="shared" ca="1" si="355"/>
        <v>0</v>
      </c>
      <c r="ES44" s="8">
        <f t="shared" ca="1" si="356"/>
        <v>0</v>
      </c>
      <c r="ET44" s="8">
        <f t="shared" ca="1" si="357"/>
        <v>0</v>
      </c>
      <c r="EU44" s="8">
        <f t="shared" ca="1" si="358"/>
        <v>0</v>
      </c>
      <c r="EV44" s="8">
        <f t="shared" ca="1" si="359"/>
        <v>0</v>
      </c>
      <c r="EW44" s="8">
        <f t="shared" ca="1" si="360"/>
        <v>0</v>
      </c>
      <c r="EX44" s="8">
        <f t="shared" ca="1" si="361"/>
        <v>0</v>
      </c>
      <c r="EY44" s="8">
        <f t="shared" ca="1" si="362"/>
        <v>0</v>
      </c>
      <c r="EZ44" s="8">
        <f t="shared" ca="1" si="363"/>
        <v>0</v>
      </c>
      <c r="FA44" s="8">
        <f t="shared" ca="1" si="364"/>
        <v>0</v>
      </c>
      <c r="FB44" s="8">
        <f t="shared" ca="1" si="365"/>
        <v>0</v>
      </c>
      <c r="FC44" s="8">
        <f t="shared" ca="1" si="366"/>
        <v>0</v>
      </c>
      <c r="FD44" s="8">
        <f t="shared" ca="1" si="367"/>
        <v>0</v>
      </c>
      <c r="FE44" s="8">
        <f t="shared" ca="1" si="368"/>
        <v>0</v>
      </c>
      <c r="FF44" s="8">
        <f t="shared" ca="1" si="369"/>
        <v>0</v>
      </c>
      <c r="FG44" s="8">
        <f t="shared" ca="1" si="370"/>
        <v>0</v>
      </c>
      <c r="FH44" s="8">
        <f t="shared" ca="1" si="371"/>
        <v>0</v>
      </c>
      <c r="FI44" s="8">
        <f t="shared" ca="1" si="372"/>
        <v>0</v>
      </c>
      <c r="FJ44" s="8">
        <f t="shared" ca="1" si="373"/>
        <v>0</v>
      </c>
      <c r="FK44" s="8">
        <f t="shared" ca="1" si="374"/>
        <v>0</v>
      </c>
      <c r="FL44" s="8">
        <f t="shared" ca="1" si="375"/>
        <v>0</v>
      </c>
      <c r="FM44" s="8">
        <f t="shared" ca="1" si="376"/>
        <v>0</v>
      </c>
      <c r="FN44" s="8">
        <f t="shared" ca="1" si="377"/>
        <v>0</v>
      </c>
      <c r="FO44" s="8">
        <f t="shared" ca="1" si="378"/>
        <v>0</v>
      </c>
      <c r="FP44" s="8">
        <f t="shared" ca="1" si="379"/>
        <v>0</v>
      </c>
      <c r="FQ44" s="8">
        <f t="shared" ca="1" si="380"/>
        <v>0</v>
      </c>
      <c r="FR44" s="8">
        <f t="shared" ca="1" si="381"/>
        <v>0</v>
      </c>
      <c r="FS44" s="8">
        <f t="shared" ca="1" si="382"/>
        <v>0</v>
      </c>
      <c r="FT44" s="8">
        <f t="shared" ca="1" si="383"/>
        <v>0</v>
      </c>
      <c r="FU44" s="8">
        <f t="shared" ca="1" si="384"/>
        <v>0</v>
      </c>
      <c r="FV44" s="8">
        <f t="shared" ca="1" si="385"/>
        <v>0</v>
      </c>
      <c r="FW44" s="8">
        <f t="shared" ca="1" si="386"/>
        <v>0</v>
      </c>
      <c r="FX44" s="8">
        <f t="shared" ca="1" si="387"/>
        <v>0</v>
      </c>
      <c r="FY44" s="8">
        <f t="shared" ca="1" si="388"/>
        <v>0</v>
      </c>
      <c r="FZ44" s="8">
        <f t="shared" ca="1" si="389"/>
        <v>0</v>
      </c>
      <c r="GA44" s="8">
        <f t="shared" ca="1" si="390"/>
        <v>0</v>
      </c>
      <c r="GB44" s="8">
        <f t="shared" ca="1" si="391"/>
        <v>0</v>
      </c>
      <c r="GC44" s="8">
        <f t="shared" ca="1" si="392"/>
        <v>0</v>
      </c>
      <c r="GD44" s="8">
        <f t="shared" ca="1" si="393"/>
        <v>0</v>
      </c>
      <c r="GE44" s="8">
        <f t="shared" ca="1" si="394"/>
        <v>0</v>
      </c>
      <c r="GF44" s="8">
        <f t="shared" ca="1" si="395"/>
        <v>0</v>
      </c>
      <c r="GG44" s="8">
        <f t="shared" ca="1" si="396"/>
        <v>0</v>
      </c>
      <c r="GH44" s="8">
        <f t="shared" ca="1" si="397"/>
        <v>0</v>
      </c>
      <c r="GI44" s="8">
        <f t="shared" ca="1" si="398"/>
        <v>0</v>
      </c>
      <c r="GJ44" s="8">
        <f t="shared" ca="1" si="399"/>
        <v>0</v>
      </c>
      <c r="GK44" s="8">
        <f t="shared" ca="1" si="400"/>
        <v>0</v>
      </c>
      <c r="GL44" s="8">
        <f t="shared" ca="1" si="401"/>
        <v>0</v>
      </c>
      <c r="GM44" s="8">
        <f t="shared" ca="1" si="402"/>
        <v>0</v>
      </c>
      <c r="GN44" s="8">
        <f t="shared" ca="1" si="403"/>
        <v>0</v>
      </c>
      <c r="GO44" s="8">
        <f t="shared" ca="1" si="404"/>
        <v>0</v>
      </c>
      <c r="GP44" s="8">
        <f t="shared" ca="1" si="405"/>
        <v>0</v>
      </c>
      <c r="GQ44" s="8">
        <f t="shared" ca="1" si="406"/>
        <v>0</v>
      </c>
      <c r="GR44" s="8">
        <f t="shared" ca="1" si="407"/>
        <v>0</v>
      </c>
      <c r="GS44" s="8">
        <f t="shared" ca="1" si="408"/>
        <v>0</v>
      </c>
      <c r="GT44" s="8">
        <f t="shared" ca="1" si="409"/>
        <v>0</v>
      </c>
      <c r="GU44" s="8">
        <f t="shared" ca="1" si="410"/>
        <v>0</v>
      </c>
      <c r="GV44" s="8">
        <f t="shared" ca="1" si="411"/>
        <v>0</v>
      </c>
      <c r="GW44" s="8">
        <f t="shared" ca="1" si="412"/>
        <v>0</v>
      </c>
      <c r="GX44" s="8">
        <f t="shared" ca="1" si="413"/>
        <v>0</v>
      </c>
      <c r="GY44" s="8">
        <f t="shared" ca="1" si="414"/>
        <v>0</v>
      </c>
      <c r="GZ44" s="8">
        <f t="shared" ca="1" si="415"/>
        <v>0</v>
      </c>
      <c r="HA44" s="8">
        <f t="shared" ca="1" si="416"/>
        <v>0</v>
      </c>
      <c r="HB44" s="8">
        <f t="shared" ca="1" si="417"/>
        <v>0</v>
      </c>
      <c r="HC44" s="8">
        <f t="shared" ca="1" si="418"/>
        <v>0</v>
      </c>
      <c r="HD44" s="8">
        <f t="shared" ca="1" si="419"/>
        <v>0</v>
      </c>
      <c r="HE44" s="8">
        <f t="shared" ca="1" si="420"/>
        <v>0</v>
      </c>
      <c r="HF44" s="8">
        <f t="shared" ca="1" si="421"/>
        <v>0</v>
      </c>
      <c r="HG44" s="8">
        <f t="shared" ca="1" si="422"/>
        <v>0</v>
      </c>
      <c r="HH44" s="8">
        <f t="shared" ca="1" si="423"/>
        <v>0</v>
      </c>
      <c r="HI44" s="8">
        <f t="shared" ca="1" si="424"/>
        <v>0</v>
      </c>
      <c r="HJ44" s="8">
        <f t="shared" ca="1" si="425"/>
        <v>0</v>
      </c>
      <c r="HK44" s="8">
        <f t="shared" ca="1" si="426"/>
        <v>0</v>
      </c>
      <c r="HL44" s="8">
        <f t="shared" ca="1" si="427"/>
        <v>0</v>
      </c>
      <c r="HM44" s="8">
        <f t="shared" ca="1" si="428"/>
        <v>0</v>
      </c>
      <c r="HN44" s="8">
        <f t="shared" ca="1" si="429"/>
        <v>0</v>
      </c>
      <c r="HO44" s="8">
        <f t="shared" ca="1" si="430"/>
        <v>0</v>
      </c>
      <c r="HP44" s="8">
        <f t="shared" ca="1" si="431"/>
        <v>0</v>
      </c>
      <c r="HQ44" s="8">
        <f t="shared" ca="1" si="432"/>
        <v>0</v>
      </c>
      <c r="HR44" s="8">
        <f t="shared" ca="1" si="433"/>
        <v>0</v>
      </c>
      <c r="HS44" s="8">
        <f t="shared" ca="1" si="434"/>
        <v>0</v>
      </c>
      <c r="HT44" s="8">
        <f t="shared" ca="1" si="435"/>
        <v>0</v>
      </c>
      <c r="HU44" s="8">
        <f t="shared" ca="1" si="436"/>
        <v>0</v>
      </c>
      <c r="HV44" s="8">
        <f t="shared" ca="1" si="437"/>
        <v>0</v>
      </c>
      <c r="HW44" s="8">
        <f t="shared" ca="1" si="438"/>
        <v>0</v>
      </c>
      <c r="HX44" s="8">
        <f t="shared" ca="1" si="439"/>
        <v>0</v>
      </c>
      <c r="HY44" s="8">
        <f t="shared" ca="1" si="440"/>
        <v>0</v>
      </c>
      <c r="HZ44" s="8">
        <f t="shared" ca="1" si="441"/>
        <v>0</v>
      </c>
      <c r="IA44" s="8">
        <f t="shared" ca="1" si="442"/>
        <v>0</v>
      </c>
      <c r="IB44" s="8">
        <f t="shared" ca="1" si="443"/>
        <v>0</v>
      </c>
      <c r="IC44" s="8">
        <f t="shared" ca="1" si="444"/>
        <v>0</v>
      </c>
      <c r="ID44" s="8">
        <f t="shared" ca="1" si="445"/>
        <v>0</v>
      </c>
      <c r="IE44" s="8">
        <f t="shared" ca="1" si="446"/>
        <v>0</v>
      </c>
      <c r="IF44" s="8">
        <f t="shared" ca="1" si="447"/>
        <v>0</v>
      </c>
      <c r="IG44" s="8">
        <f t="shared" ca="1" si="448"/>
        <v>0</v>
      </c>
      <c r="IH44" s="8">
        <f t="shared" ca="1" si="449"/>
        <v>0</v>
      </c>
      <c r="II44" s="8">
        <f t="shared" ca="1" si="450"/>
        <v>0</v>
      </c>
      <c r="IJ44" s="8">
        <f t="shared" ca="1" si="451"/>
        <v>0</v>
      </c>
      <c r="IK44" s="8">
        <f t="shared" ca="1" si="452"/>
        <v>0</v>
      </c>
      <c r="IL44" s="8">
        <f t="shared" ca="1" si="453"/>
        <v>0</v>
      </c>
      <c r="IM44" s="8">
        <f t="shared" ca="1" si="454"/>
        <v>0</v>
      </c>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row>
    <row r="45" spans="1:348" ht="18.399999999999999">
      <c r="A45" s="29"/>
      <c r="B45" s="16"/>
      <c r="C45" s="249"/>
      <c r="D45" s="249"/>
      <c r="E45" s="156"/>
      <c r="F45" s="156"/>
      <c r="G45" s="157"/>
      <c r="H45" s="117" t="str">
        <f>IFERROR(VLOOKUP(E45, 'General Project Info'!$C$32:$I$42, 7, FALSE), "")</f>
        <v/>
      </c>
      <c r="I45" s="118">
        <f>IFERROR(Y45*VLOOKUP(E45, 'General Project Info'!$R$32:$T$42, 3, FALSE), 0)</f>
        <v>0</v>
      </c>
      <c r="J45" s="119">
        <f t="shared" si="470"/>
        <v>0</v>
      </c>
      <c r="K45" s="119">
        <f t="shared" si="455"/>
        <v>0</v>
      </c>
      <c r="L45" s="162"/>
      <c r="M45" s="162"/>
      <c r="N45" s="163"/>
      <c r="O45" s="163"/>
      <c r="P45" s="163"/>
      <c r="Q45" s="153">
        <f t="shared" si="348"/>
        <v>0</v>
      </c>
      <c r="R45" s="16"/>
      <c r="S45" s="29"/>
      <c r="U45" s="26">
        <f>IFERROR(VLOOKUP($E45, 'Unit Conversions Array'!$B$4:$AA$24, 26, FALSE),0)</f>
        <v>0</v>
      </c>
      <c r="V45">
        <f>VLOOKUP(E45, 'General Project Info'!$R$32:$W$42, 6, FALSE)</f>
        <v>1</v>
      </c>
      <c r="W45">
        <f t="shared" si="349"/>
        <v>0</v>
      </c>
      <c r="X45">
        <f>IFERROR(G45*INDEX('Unit Conversions Array'!$E$4:$Y$24, MATCH('Scenarios &amp; Measures'!E45, 'Unit Conversions Array'!$B$4:$B$24, 0), MATCH('Scenarios &amp; Measures'!H45, 'Unit Conversions Array'!$E$3:$Y$3, 0)), 0)</f>
        <v>0</v>
      </c>
      <c r="Y45" s="8">
        <f t="shared" si="456"/>
        <v>0</v>
      </c>
      <c r="Z45" s="111" t="str">
        <f t="shared" si="457"/>
        <v/>
      </c>
      <c r="AA45" s="111">
        <f>IFERROR(IF(AND(U45=1,E45="Electricity"),Y45*INDEX('Scenarios &amp; Measures'!$AQ$62:$EM$62,1,MATCH(F45+1,'Scenarios &amp; Measures'!$AQ$61:$EM$61,0)), IF(U45=1,$Y45*VLOOKUP($E45, 'General Project Info'!$R$32:$W$42, 5, FALSE),0)),0)</f>
        <v>0</v>
      </c>
      <c r="AB45" s="93">
        <f>IF(E45="Electricity",Y45*SUM(INDEX('Scenarios &amp; Measures'!$AQ$62:$EM$62,1,MATCH(F45+1,'Scenarios &amp; Measures'!$AQ$61:$EM$61,0)):INDEX('Scenarios &amp; Measures'!$AQ$62:$EM$62,1,MATCH(F45+'General Project Info'!$F$20,'Scenarios &amp; Measures'!$AQ$61:$EM$61,0))),SUMIF(E45,"Solar_PV_or_Wind",J45)*$Y$10)</f>
        <v>0</v>
      </c>
      <c r="AC45" s="111">
        <f>IFERROR(IF(U45=0, Y45*VLOOKUP(E45, 'General Project Info'!$R$32:$W$42, 5, FALSE), 0), 0)</f>
        <v>0</v>
      </c>
      <c r="AD45" s="11">
        <f t="shared" si="468"/>
        <v>0</v>
      </c>
      <c r="AE45" s="11">
        <f t="shared" si="458"/>
        <v>20</v>
      </c>
      <c r="AF45" s="11">
        <f t="shared" si="459"/>
        <v>-20</v>
      </c>
      <c r="AG45" s="11">
        <f t="shared" si="460"/>
        <v>0</v>
      </c>
      <c r="AH45">
        <f t="shared" si="350"/>
        <v>0</v>
      </c>
      <c r="AI45" s="116">
        <f t="shared" ca="1" si="469"/>
        <v>0</v>
      </c>
      <c r="AJ45" s="116">
        <f t="shared" ca="1" si="461"/>
        <v>0</v>
      </c>
      <c r="AK45" s="11">
        <f t="shared" ca="1" si="466"/>
        <v>0</v>
      </c>
      <c r="AL45" s="11">
        <f>IF($W$10="RECs", -AA45/VLOOKUP("RECs", 'General Project Info'!$R$32:$W$42, 5, FALSE)*$W$11*IF($Y$11=$AB$12, $Y$10, (1/($AB$12-$Y$11))*(1-($Y$11/$AB$12)^$Y$10)*$AB$12), 0)</f>
        <v>0</v>
      </c>
      <c r="AM45" s="11">
        <f t="shared" si="351"/>
        <v>0</v>
      </c>
      <c r="AN45" s="11">
        <f t="shared" si="352"/>
        <v>0</v>
      </c>
      <c r="AO45" s="11">
        <f t="shared" ca="1" si="462"/>
        <v>0</v>
      </c>
      <c r="AQ45" s="93">
        <f t="shared" ca="1" si="463"/>
        <v>0</v>
      </c>
      <c r="AR45" s="93">
        <f t="shared" ref="AR45:DC48" ca="1" si="472">IFERROR(IF(AR$8&gt;=$F45,IF((AR$8-$F45)&gt;=$Y$10, 0, IF(MOD($AG45+(AR$8-$F45), $L45)=0, (($N45-$O45)*$AB$11^AR$38), 0)),0), 0)</f>
        <v>0</v>
      </c>
      <c r="AS45" s="93">
        <f t="shared" ca="1" si="472"/>
        <v>0</v>
      </c>
      <c r="AT45" s="93">
        <f t="shared" ca="1" si="472"/>
        <v>0</v>
      </c>
      <c r="AU45" s="93">
        <f t="shared" ca="1" si="472"/>
        <v>0</v>
      </c>
      <c r="AV45" s="93">
        <f t="shared" ca="1" si="472"/>
        <v>0</v>
      </c>
      <c r="AW45" s="93">
        <f t="shared" ca="1" si="472"/>
        <v>0</v>
      </c>
      <c r="AX45" s="93">
        <f t="shared" ca="1" si="472"/>
        <v>0</v>
      </c>
      <c r="AY45" s="93">
        <f t="shared" ca="1" si="472"/>
        <v>0</v>
      </c>
      <c r="AZ45" s="93">
        <f t="shared" ca="1" si="472"/>
        <v>0</v>
      </c>
      <c r="BA45" s="93">
        <f t="shared" ca="1" si="472"/>
        <v>0</v>
      </c>
      <c r="BB45" s="93">
        <f t="shared" ca="1" si="472"/>
        <v>0</v>
      </c>
      <c r="BC45" s="93">
        <f t="shared" ca="1" si="472"/>
        <v>0</v>
      </c>
      <c r="BD45" s="93">
        <f t="shared" ca="1" si="472"/>
        <v>0</v>
      </c>
      <c r="BE45" s="93">
        <f t="shared" ca="1" si="472"/>
        <v>0</v>
      </c>
      <c r="BF45" s="93">
        <f t="shared" ca="1" si="472"/>
        <v>0</v>
      </c>
      <c r="BG45" s="93">
        <f t="shared" ca="1" si="472"/>
        <v>0</v>
      </c>
      <c r="BH45" s="93">
        <f t="shared" ca="1" si="472"/>
        <v>0</v>
      </c>
      <c r="BI45" s="93">
        <f t="shared" ca="1" si="472"/>
        <v>0</v>
      </c>
      <c r="BJ45" s="93">
        <f t="shared" ca="1" si="472"/>
        <v>0</v>
      </c>
      <c r="BK45" s="93">
        <f t="shared" ca="1" si="472"/>
        <v>0</v>
      </c>
      <c r="BL45" s="93">
        <f t="shared" ca="1" si="472"/>
        <v>0</v>
      </c>
      <c r="BM45" s="93">
        <f t="shared" ca="1" si="472"/>
        <v>0</v>
      </c>
      <c r="BN45" s="93">
        <f t="shared" ca="1" si="472"/>
        <v>0</v>
      </c>
      <c r="BO45" s="93">
        <f t="shared" ca="1" si="472"/>
        <v>0</v>
      </c>
      <c r="BP45" s="93">
        <f t="shared" ca="1" si="472"/>
        <v>0</v>
      </c>
      <c r="BQ45" s="93">
        <f t="shared" ca="1" si="472"/>
        <v>0</v>
      </c>
      <c r="BR45" s="93">
        <f t="shared" ca="1" si="472"/>
        <v>0</v>
      </c>
      <c r="BS45" s="93">
        <f t="shared" ca="1" si="472"/>
        <v>0</v>
      </c>
      <c r="BT45" s="93">
        <f t="shared" ca="1" si="472"/>
        <v>0</v>
      </c>
      <c r="BU45" s="93">
        <f t="shared" ca="1" si="472"/>
        <v>0</v>
      </c>
      <c r="BV45" s="93">
        <f t="shared" ca="1" si="472"/>
        <v>0</v>
      </c>
      <c r="BW45" s="93">
        <f t="shared" ca="1" si="472"/>
        <v>0</v>
      </c>
      <c r="BX45" s="93">
        <f t="shared" ca="1" si="472"/>
        <v>0</v>
      </c>
      <c r="BY45" s="93">
        <f t="shared" ca="1" si="472"/>
        <v>0</v>
      </c>
      <c r="BZ45" s="93">
        <f t="shared" ca="1" si="472"/>
        <v>0</v>
      </c>
      <c r="CA45" s="93">
        <f t="shared" ca="1" si="472"/>
        <v>0</v>
      </c>
      <c r="CB45" s="93">
        <f t="shared" ca="1" si="472"/>
        <v>0</v>
      </c>
      <c r="CC45" s="93">
        <f t="shared" ca="1" si="472"/>
        <v>0</v>
      </c>
      <c r="CD45" s="93">
        <f t="shared" ca="1" si="472"/>
        <v>0</v>
      </c>
      <c r="CE45" s="93">
        <f t="shared" ca="1" si="472"/>
        <v>0</v>
      </c>
      <c r="CF45" s="93">
        <f t="shared" ca="1" si="472"/>
        <v>0</v>
      </c>
      <c r="CG45" s="93">
        <f t="shared" ca="1" si="472"/>
        <v>0</v>
      </c>
      <c r="CH45" s="93">
        <f t="shared" ca="1" si="472"/>
        <v>0</v>
      </c>
      <c r="CI45" s="93">
        <f t="shared" ca="1" si="472"/>
        <v>0</v>
      </c>
      <c r="CJ45" s="93">
        <f t="shared" ca="1" si="472"/>
        <v>0</v>
      </c>
      <c r="CK45" s="93">
        <f t="shared" ca="1" si="472"/>
        <v>0</v>
      </c>
      <c r="CL45" s="93">
        <f t="shared" ca="1" si="472"/>
        <v>0</v>
      </c>
      <c r="CM45" s="93">
        <f t="shared" ca="1" si="472"/>
        <v>0</v>
      </c>
      <c r="CN45" s="93">
        <f t="shared" ca="1" si="472"/>
        <v>0</v>
      </c>
      <c r="CO45" s="93">
        <f t="shared" ca="1" si="472"/>
        <v>0</v>
      </c>
      <c r="CP45" s="93">
        <f t="shared" ca="1" si="472"/>
        <v>0</v>
      </c>
      <c r="CQ45" s="93">
        <f t="shared" ca="1" si="472"/>
        <v>0</v>
      </c>
      <c r="CR45" s="93">
        <f t="shared" ca="1" si="472"/>
        <v>0</v>
      </c>
      <c r="CS45" s="93">
        <f t="shared" ca="1" si="472"/>
        <v>0</v>
      </c>
      <c r="CT45" s="93">
        <f t="shared" ca="1" si="472"/>
        <v>0</v>
      </c>
      <c r="CU45" s="93">
        <f t="shared" ca="1" si="472"/>
        <v>0</v>
      </c>
      <c r="CV45" s="93">
        <f t="shared" ca="1" si="472"/>
        <v>0</v>
      </c>
      <c r="CW45" s="93">
        <f t="shared" ca="1" si="472"/>
        <v>0</v>
      </c>
      <c r="CX45" s="93">
        <f t="shared" ca="1" si="472"/>
        <v>0</v>
      </c>
      <c r="CY45" s="93">
        <f t="shared" ca="1" si="472"/>
        <v>0</v>
      </c>
      <c r="CZ45" s="93">
        <f t="shared" ca="1" si="472"/>
        <v>0</v>
      </c>
      <c r="DA45" s="93">
        <f t="shared" ca="1" si="472"/>
        <v>0</v>
      </c>
      <c r="DB45" s="93">
        <f t="shared" ca="1" si="472"/>
        <v>0</v>
      </c>
      <c r="DC45" s="93">
        <f t="shared" ca="1" si="472"/>
        <v>0</v>
      </c>
      <c r="DD45" s="93">
        <f t="shared" ca="1" si="471"/>
        <v>0</v>
      </c>
      <c r="DE45" s="93">
        <f t="shared" ca="1" si="471"/>
        <v>0</v>
      </c>
      <c r="DF45" s="93">
        <f t="shared" ca="1" si="471"/>
        <v>0</v>
      </c>
      <c r="DG45" s="93">
        <f t="shared" ca="1" si="471"/>
        <v>0</v>
      </c>
      <c r="DH45" s="93">
        <f t="shared" ca="1" si="471"/>
        <v>0</v>
      </c>
      <c r="DI45" s="93">
        <f t="shared" ca="1" si="471"/>
        <v>0</v>
      </c>
      <c r="DJ45" s="93">
        <f t="shared" ca="1" si="471"/>
        <v>0</v>
      </c>
      <c r="DK45" s="93">
        <f t="shared" ca="1" si="471"/>
        <v>0</v>
      </c>
      <c r="DL45" s="93">
        <f t="shared" ca="1" si="471"/>
        <v>0</v>
      </c>
      <c r="DM45" s="93">
        <f t="shared" ca="1" si="471"/>
        <v>0</v>
      </c>
      <c r="DN45" s="93">
        <f t="shared" ca="1" si="471"/>
        <v>0</v>
      </c>
      <c r="DO45" s="93">
        <f t="shared" ca="1" si="471"/>
        <v>0</v>
      </c>
      <c r="DP45" s="93">
        <f t="shared" ca="1" si="471"/>
        <v>0</v>
      </c>
      <c r="DQ45" s="93">
        <f t="shared" ca="1" si="471"/>
        <v>0</v>
      </c>
      <c r="DR45" s="93">
        <f t="shared" ca="1" si="471"/>
        <v>0</v>
      </c>
      <c r="DS45" s="93">
        <f t="shared" ca="1" si="471"/>
        <v>0</v>
      </c>
      <c r="DT45" s="93">
        <f t="shared" ca="1" si="471"/>
        <v>0</v>
      </c>
      <c r="DU45" s="93">
        <f t="shared" ca="1" si="471"/>
        <v>0</v>
      </c>
      <c r="DV45" s="93">
        <f t="shared" ca="1" si="471"/>
        <v>0</v>
      </c>
      <c r="DW45" s="93">
        <f t="shared" ca="1" si="471"/>
        <v>0</v>
      </c>
      <c r="DX45" s="93">
        <f t="shared" ca="1" si="471"/>
        <v>0</v>
      </c>
      <c r="DY45" s="93">
        <f t="shared" ca="1" si="471"/>
        <v>0</v>
      </c>
      <c r="DZ45" s="93">
        <f t="shared" ca="1" si="471"/>
        <v>0</v>
      </c>
      <c r="EA45" s="93">
        <f t="shared" ca="1" si="471"/>
        <v>0</v>
      </c>
      <c r="EB45" s="93">
        <f t="shared" ca="1" si="471"/>
        <v>0</v>
      </c>
      <c r="EC45" s="93">
        <f t="shared" ca="1" si="471"/>
        <v>0</v>
      </c>
      <c r="ED45" s="93">
        <f t="shared" ca="1" si="471"/>
        <v>0</v>
      </c>
      <c r="EE45" s="93">
        <f t="shared" ca="1" si="471"/>
        <v>0</v>
      </c>
      <c r="EF45" s="93">
        <f t="shared" ca="1" si="471"/>
        <v>0</v>
      </c>
      <c r="EG45" s="93">
        <f t="shared" ca="1" si="471"/>
        <v>0</v>
      </c>
      <c r="EH45" s="93">
        <f t="shared" ca="1" si="471"/>
        <v>0</v>
      </c>
      <c r="EI45" s="93">
        <f t="shared" ca="1" si="471"/>
        <v>0</v>
      </c>
      <c r="EJ45" s="93">
        <f t="shared" ca="1" si="471"/>
        <v>0</v>
      </c>
      <c r="EK45" s="93">
        <f t="shared" ca="1" si="471"/>
        <v>0</v>
      </c>
      <c r="EL45" s="93">
        <f t="shared" ca="1" si="471"/>
        <v>0</v>
      </c>
      <c r="EM45" s="93">
        <f t="shared" ca="1" si="471"/>
        <v>0</v>
      </c>
      <c r="EO45" s="8"/>
      <c r="EP45" s="93"/>
      <c r="EQ45" s="8">
        <f t="shared" ca="1" si="464"/>
        <v>0</v>
      </c>
      <c r="ER45" s="8">
        <f t="shared" ca="1" si="355"/>
        <v>0</v>
      </c>
      <c r="ES45" s="8">
        <f t="shared" ca="1" si="356"/>
        <v>0</v>
      </c>
      <c r="ET45" s="8">
        <f t="shared" ca="1" si="357"/>
        <v>0</v>
      </c>
      <c r="EU45" s="8">
        <f t="shared" ca="1" si="358"/>
        <v>0</v>
      </c>
      <c r="EV45" s="8">
        <f t="shared" ca="1" si="359"/>
        <v>0</v>
      </c>
      <c r="EW45" s="8">
        <f t="shared" ca="1" si="360"/>
        <v>0</v>
      </c>
      <c r="EX45" s="8">
        <f t="shared" ca="1" si="361"/>
        <v>0</v>
      </c>
      <c r="EY45" s="8">
        <f t="shared" ca="1" si="362"/>
        <v>0</v>
      </c>
      <c r="EZ45" s="8">
        <f t="shared" ca="1" si="363"/>
        <v>0</v>
      </c>
      <c r="FA45" s="8">
        <f t="shared" ca="1" si="364"/>
        <v>0</v>
      </c>
      <c r="FB45" s="8">
        <f t="shared" ca="1" si="365"/>
        <v>0</v>
      </c>
      <c r="FC45" s="8">
        <f t="shared" ca="1" si="366"/>
        <v>0</v>
      </c>
      <c r="FD45" s="8">
        <f t="shared" ca="1" si="367"/>
        <v>0</v>
      </c>
      <c r="FE45" s="8">
        <f t="shared" ca="1" si="368"/>
        <v>0</v>
      </c>
      <c r="FF45" s="8">
        <f t="shared" ca="1" si="369"/>
        <v>0</v>
      </c>
      <c r="FG45" s="8">
        <f t="shared" ca="1" si="370"/>
        <v>0</v>
      </c>
      <c r="FH45" s="8">
        <f t="shared" ca="1" si="371"/>
        <v>0</v>
      </c>
      <c r="FI45" s="8">
        <f t="shared" ca="1" si="372"/>
        <v>0</v>
      </c>
      <c r="FJ45" s="8">
        <f t="shared" ca="1" si="373"/>
        <v>0</v>
      </c>
      <c r="FK45" s="8">
        <f t="shared" ca="1" si="374"/>
        <v>0</v>
      </c>
      <c r="FL45" s="8">
        <f t="shared" ca="1" si="375"/>
        <v>0</v>
      </c>
      <c r="FM45" s="8">
        <f t="shared" ca="1" si="376"/>
        <v>0</v>
      </c>
      <c r="FN45" s="8">
        <f t="shared" ca="1" si="377"/>
        <v>0</v>
      </c>
      <c r="FO45" s="8">
        <f t="shared" ca="1" si="378"/>
        <v>0</v>
      </c>
      <c r="FP45" s="8">
        <f t="shared" ca="1" si="379"/>
        <v>0</v>
      </c>
      <c r="FQ45" s="8">
        <f t="shared" ca="1" si="380"/>
        <v>0</v>
      </c>
      <c r="FR45" s="8">
        <f t="shared" ca="1" si="381"/>
        <v>0</v>
      </c>
      <c r="FS45" s="8">
        <f t="shared" ca="1" si="382"/>
        <v>0</v>
      </c>
      <c r="FT45" s="8">
        <f t="shared" ca="1" si="383"/>
        <v>0</v>
      </c>
      <c r="FU45" s="8">
        <f t="shared" ca="1" si="384"/>
        <v>0</v>
      </c>
      <c r="FV45" s="8">
        <f t="shared" ca="1" si="385"/>
        <v>0</v>
      </c>
      <c r="FW45" s="8">
        <f t="shared" ca="1" si="386"/>
        <v>0</v>
      </c>
      <c r="FX45" s="8">
        <f t="shared" ca="1" si="387"/>
        <v>0</v>
      </c>
      <c r="FY45" s="8">
        <f t="shared" ca="1" si="388"/>
        <v>0</v>
      </c>
      <c r="FZ45" s="8">
        <f t="shared" ca="1" si="389"/>
        <v>0</v>
      </c>
      <c r="GA45" s="8">
        <f t="shared" ca="1" si="390"/>
        <v>0</v>
      </c>
      <c r="GB45" s="8">
        <f t="shared" ca="1" si="391"/>
        <v>0</v>
      </c>
      <c r="GC45" s="8">
        <f t="shared" ca="1" si="392"/>
        <v>0</v>
      </c>
      <c r="GD45" s="8">
        <f t="shared" ca="1" si="393"/>
        <v>0</v>
      </c>
      <c r="GE45" s="8">
        <f t="shared" ca="1" si="394"/>
        <v>0</v>
      </c>
      <c r="GF45" s="8">
        <f t="shared" ca="1" si="395"/>
        <v>0</v>
      </c>
      <c r="GG45" s="8">
        <f t="shared" ca="1" si="396"/>
        <v>0</v>
      </c>
      <c r="GH45" s="8">
        <f t="shared" ca="1" si="397"/>
        <v>0</v>
      </c>
      <c r="GI45" s="8">
        <f t="shared" ca="1" si="398"/>
        <v>0</v>
      </c>
      <c r="GJ45" s="8">
        <f t="shared" ca="1" si="399"/>
        <v>0</v>
      </c>
      <c r="GK45" s="8">
        <f t="shared" ca="1" si="400"/>
        <v>0</v>
      </c>
      <c r="GL45" s="8">
        <f t="shared" ca="1" si="401"/>
        <v>0</v>
      </c>
      <c r="GM45" s="8">
        <f t="shared" ca="1" si="402"/>
        <v>0</v>
      </c>
      <c r="GN45" s="8">
        <f t="shared" ca="1" si="403"/>
        <v>0</v>
      </c>
      <c r="GO45" s="8">
        <f t="shared" ca="1" si="404"/>
        <v>0</v>
      </c>
      <c r="GP45" s="8">
        <f t="shared" ca="1" si="405"/>
        <v>0</v>
      </c>
      <c r="GQ45" s="8">
        <f t="shared" ca="1" si="406"/>
        <v>0</v>
      </c>
      <c r="GR45" s="8">
        <f t="shared" ca="1" si="407"/>
        <v>0</v>
      </c>
      <c r="GS45" s="8">
        <f t="shared" ca="1" si="408"/>
        <v>0</v>
      </c>
      <c r="GT45" s="8">
        <f t="shared" ca="1" si="409"/>
        <v>0</v>
      </c>
      <c r="GU45" s="8">
        <f t="shared" ca="1" si="410"/>
        <v>0</v>
      </c>
      <c r="GV45" s="8">
        <f t="shared" ca="1" si="411"/>
        <v>0</v>
      </c>
      <c r="GW45" s="8">
        <f t="shared" ca="1" si="412"/>
        <v>0</v>
      </c>
      <c r="GX45" s="8">
        <f t="shared" ca="1" si="413"/>
        <v>0</v>
      </c>
      <c r="GY45" s="8">
        <f t="shared" ca="1" si="414"/>
        <v>0</v>
      </c>
      <c r="GZ45" s="8">
        <f t="shared" ca="1" si="415"/>
        <v>0</v>
      </c>
      <c r="HA45" s="8">
        <f t="shared" ca="1" si="416"/>
        <v>0</v>
      </c>
      <c r="HB45" s="8">
        <f t="shared" ca="1" si="417"/>
        <v>0</v>
      </c>
      <c r="HC45" s="8">
        <f t="shared" ca="1" si="418"/>
        <v>0</v>
      </c>
      <c r="HD45" s="8">
        <f t="shared" ca="1" si="419"/>
        <v>0</v>
      </c>
      <c r="HE45" s="8">
        <f t="shared" ca="1" si="420"/>
        <v>0</v>
      </c>
      <c r="HF45" s="8">
        <f t="shared" ca="1" si="421"/>
        <v>0</v>
      </c>
      <c r="HG45" s="8">
        <f t="shared" ca="1" si="422"/>
        <v>0</v>
      </c>
      <c r="HH45" s="8">
        <f t="shared" ca="1" si="423"/>
        <v>0</v>
      </c>
      <c r="HI45" s="8">
        <f t="shared" ca="1" si="424"/>
        <v>0</v>
      </c>
      <c r="HJ45" s="8">
        <f t="shared" ca="1" si="425"/>
        <v>0</v>
      </c>
      <c r="HK45" s="8">
        <f t="shared" ca="1" si="426"/>
        <v>0</v>
      </c>
      <c r="HL45" s="8">
        <f t="shared" ca="1" si="427"/>
        <v>0</v>
      </c>
      <c r="HM45" s="8">
        <f t="shared" ca="1" si="428"/>
        <v>0</v>
      </c>
      <c r="HN45" s="8">
        <f t="shared" ca="1" si="429"/>
        <v>0</v>
      </c>
      <c r="HO45" s="8">
        <f t="shared" ca="1" si="430"/>
        <v>0</v>
      </c>
      <c r="HP45" s="8">
        <f t="shared" ca="1" si="431"/>
        <v>0</v>
      </c>
      <c r="HQ45" s="8">
        <f t="shared" ca="1" si="432"/>
        <v>0</v>
      </c>
      <c r="HR45" s="8">
        <f t="shared" ca="1" si="433"/>
        <v>0</v>
      </c>
      <c r="HS45" s="8">
        <f t="shared" ca="1" si="434"/>
        <v>0</v>
      </c>
      <c r="HT45" s="8">
        <f t="shared" ca="1" si="435"/>
        <v>0</v>
      </c>
      <c r="HU45" s="8">
        <f t="shared" ca="1" si="436"/>
        <v>0</v>
      </c>
      <c r="HV45" s="8">
        <f t="shared" ca="1" si="437"/>
        <v>0</v>
      </c>
      <c r="HW45" s="8">
        <f t="shared" ca="1" si="438"/>
        <v>0</v>
      </c>
      <c r="HX45" s="8">
        <f t="shared" ca="1" si="439"/>
        <v>0</v>
      </c>
      <c r="HY45" s="8">
        <f t="shared" ca="1" si="440"/>
        <v>0</v>
      </c>
      <c r="HZ45" s="8">
        <f t="shared" ca="1" si="441"/>
        <v>0</v>
      </c>
      <c r="IA45" s="8">
        <f t="shared" ca="1" si="442"/>
        <v>0</v>
      </c>
      <c r="IB45" s="8">
        <f t="shared" ca="1" si="443"/>
        <v>0</v>
      </c>
      <c r="IC45" s="8">
        <f t="shared" ca="1" si="444"/>
        <v>0</v>
      </c>
      <c r="ID45" s="8">
        <f t="shared" ca="1" si="445"/>
        <v>0</v>
      </c>
      <c r="IE45" s="8">
        <f t="shared" ca="1" si="446"/>
        <v>0</v>
      </c>
      <c r="IF45" s="8">
        <f t="shared" ca="1" si="447"/>
        <v>0</v>
      </c>
      <c r="IG45" s="8">
        <f t="shared" ca="1" si="448"/>
        <v>0</v>
      </c>
      <c r="IH45" s="8">
        <f t="shared" ca="1" si="449"/>
        <v>0</v>
      </c>
      <c r="II45" s="8">
        <f t="shared" ca="1" si="450"/>
        <v>0</v>
      </c>
      <c r="IJ45" s="8">
        <f t="shared" ca="1" si="451"/>
        <v>0</v>
      </c>
      <c r="IK45" s="8">
        <f t="shared" ca="1" si="452"/>
        <v>0</v>
      </c>
      <c r="IL45" s="8">
        <f t="shared" ca="1" si="453"/>
        <v>0</v>
      </c>
      <c r="IM45" s="8">
        <f t="shared" ca="1" si="454"/>
        <v>0</v>
      </c>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row>
    <row r="46" spans="1:348" ht="18.399999999999999">
      <c r="A46" s="29"/>
      <c r="B46" s="16"/>
      <c r="C46" s="249"/>
      <c r="D46" s="249"/>
      <c r="E46" s="156"/>
      <c r="F46" s="156"/>
      <c r="G46" s="157"/>
      <c r="H46" s="117" t="str">
        <f>IFERROR(VLOOKUP(E46, 'General Project Info'!$C$32:$I$42, 7, FALSE), "")</f>
        <v/>
      </c>
      <c r="I46" s="118">
        <f>IFERROR(Y46*VLOOKUP(E46, 'General Project Info'!$R$32:$T$42, 3, FALSE), 0)</f>
        <v>0</v>
      </c>
      <c r="J46" s="119">
        <f t="shared" si="470"/>
        <v>0</v>
      </c>
      <c r="K46" s="119">
        <f t="shared" si="455"/>
        <v>0</v>
      </c>
      <c r="L46" s="162"/>
      <c r="M46" s="162"/>
      <c r="N46" s="163"/>
      <c r="O46" s="163"/>
      <c r="P46" s="163"/>
      <c r="Q46" s="153">
        <f t="shared" si="348"/>
        <v>0</v>
      </c>
      <c r="R46" s="16"/>
      <c r="S46" s="29"/>
      <c r="U46" s="26">
        <f>IFERROR(VLOOKUP($E46, 'Unit Conversions Array'!$B$4:$AA$24, 26, FALSE),0)</f>
        <v>0</v>
      </c>
      <c r="V46">
        <f>VLOOKUP(E46, 'General Project Info'!$R$32:$W$42, 6, FALSE)</f>
        <v>1</v>
      </c>
      <c r="W46">
        <f t="shared" si="349"/>
        <v>0</v>
      </c>
      <c r="X46">
        <f>IFERROR(G46*INDEX('Unit Conversions Array'!$E$4:$Y$24, MATCH('Scenarios &amp; Measures'!E46, 'Unit Conversions Array'!$B$4:$B$24, 0), MATCH('Scenarios &amp; Measures'!H46, 'Unit Conversions Array'!$E$3:$Y$3, 0)), 0)</f>
        <v>0</v>
      </c>
      <c r="Y46" s="8">
        <f t="shared" si="456"/>
        <v>0</v>
      </c>
      <c r="Z46" s="111" t="str">
        <f t="shared" si="457"/>
        <v/>
      </c>
      <c r="AA46" s="111">
        <f>IFERROR(IF(AND(U46=1,E46="Electricity"),Y46*INDEX('Scenarios &amp; Measures'!$AQ$62:$EM$62,1,MATCH(F46+1,'Scenarios &amp; Measures'!$AQ$61:$EM$61,0)), IF(U46=1,$Y46*VLOOKUP($E46, 'General Project Info'!$R$32:$W$42, 5, FALSE),0)),0)</f>
        <v>0</v>
      </c>
      <c r="AB46" s="93">
        <f>IF(E46="Electricity",Y46*SUM(INDEX('Scenarios &amp; Measures'!$AQ$62:$EM$62,1,MATCH(F46+1,'Scenarios &amp; Measures'!$AQ$61:$EM$61,0)):INDEX('Scenarios &amp; Measures'!$AQ$62:$EM$62,1,MATCH(F46+'General Project Info'!$F$20,'Scenarios &amp; Measures'!$AQ$61:$EM$61,0))),SUMIF(E46,"Solar_PV_or_Wind",J46)*$Y$10)</f>
        <v>0</v>
      </c>
      <c r="AC46" s="111">
        <f>IFERROR(IF(U46=0, Y46*VLOOKUP(E46, 'General Project Info'!$R$32:$W$42, 5, FALSE), 0), 0)</f>
        <v>0</v>
      </c>
      <c r="AD46" s="11">
        <f t="shared" si="468"/>
        <v>0</v>
      </c>
      <c r="AE46" s="11">
        <f t="shared" si="458"/>
        <v>20</v>
      </c>
      <c r="AF46" s="11">
        <f t="shared" si="459"/>
        <v>-20</v>
      </c>
      <c r="AG46" s="11">
        <f t="shared" si="460"/>
        <v>0</v>
      </c>
      <c r="AH46">
        <f t="shared" si="350"/>
        <v>0</v>
      </c>
      <c r="AI46" s="116">
        <f t="shared" ca="1" si="469"/>
        <v>0</v>
      </c>
      <c r="AJ46" s="116">
        <f t="shared" ca="1" si="461"/>
        <v>0</v>
      </c>
      <c r="AK46" s="11">
        <f t="shared" ca="1" si="466"/>
        <v>0</v>
      </c>
      <c r="AL46" s="11">
        <f>IF($W$10="RECs", -AA46/VLOOKUP("RECs", 'General Project Info'!$R$32:$W$42, 5, FALSE)*$W$11*IF($Y$11=$AB$12, $Y$10, (1/($AB$12-$Y$11))*(1-($Y$11/$AB$12)^$Y$10)*$AB$12), 0)</f>
        <v>0</v>
      </c>
      <c r="AM46" s="11">
        <f t="shared" si="351"/>
        <v>0</v>
      </c>
      <c r="AN46" s="11">
        <f t="shared" si="352"/>
        <v>0</v>
      </c>
      <c r="AO46" s="11">
        <f t="shared" ca="1" si="462"/>
        <v>0</v>
      </c>
      <c r="AQ46" s="93">
        <f t="shared" ca="1" si="463"/>
        <v>0</v>
      </c>
      <c r="AR46" s="93">
        <f t="shared" ca="1" si="472"/>
        <v>0</v>
      </c>
      <c r="AS46" s="93">
        <f t="shared" ca="1" si="472"/>
        <v>0</v>
      </c>
      <c r="AT46" s="93">
        <f t="shared" ca="1" si="472"/>
        <v>0</v>
      </c>
      <c r="AU46" s="93">
        <f t="shared" ca="1" si="472"/>
        <v>0</v>
      </c>
      <c r="AV46" s="93">
        <f t="shared" ca="1" si="472"/>
        <v>0</v>
      </c>
      <c r="AW46" s="93">
        <f t="shared" ca="1" si="472"/>
        <v>0</v>
      </c>
      <c r="AX46" s="93">
        <f t="shared" ca="1" si="472"/>
        <v>0</v>
      </c>
      <c r="AY46" s="93">
        <f t="shared" ca="1" si="472"/>
        <v>0</v>
      </c>
      <c r="AZ46" s="93">
        <f t="shared" ca="1" si="472"/>
        <v>0</v>
      </c>
      <c r="BA46" s="93">
        <f t="shared" ca="1" si="472"/>
        <v>0</v>
      </c>
      <c r="BB46" s="93">
        <f t="shared" ca="1" si="472"/>
        <v>0</v>
      </c>
      <c r="BC46" s="93">
        <f t="shared" ca="1" si="472"/>
        <v>0</v>
      </c>
      <c r="BD46" s="93">
        <f t="shared" ca="1" si="472"/>
        <v>0</v>
      </c>
      <c r="BE46" s="93">
        <f t="shared" ca="1" si="472"/>
        <v>0</v>
      </c>
      <c r="BF46" s="93">
        <f t="shared" ca="1" si="472"/>
        <v>0</v>
      </c>
      <c r="BG46" s="93">
        <f t="shared" ca="1" si="472"/>
        <v>0</v>
      </c>
      <c r="BH46" s="93">
        <f t="shared" ca="1" si="472"/>
        <v>0</v>
      </c>
      <c r="BI46" s="93">
        <f t="shared" ca="1" si="472"/>
        <v>0</v>
      </c>
      <c r="BJ46" s="93">
        <f t="shared" ca="1" si="472"/>
        <v>0</v>
      </c>
      <c r="BK46" s="93">
        <f t="shared" ca="1" si="472"/>
        <v>0</v>
      </c>
      <c r="BL46" s="93">
        <f t="shared" ca="1" si="472"/>
        <v>0</v>
      </c>
      <c r="BM46" s="93">
        <f t="shared" ca="1" si="472"/>
        <v>0</v>
      </c>
      <c r="BN46" s="93">
        <f t="shared" ca="1" si="472"/>
        <v>0</v>
      </c>
      <c r="BO46" s="93">
        <f t="shared" ca="1" si="472"/>
        <v>0</v>
      </c>
      <c r="BP46" s="93">
        <f t="shared" ca="1" si="472"/>
        <v>0</v>
      </c>
      <c r="BQ46" s="93">
        <f t="shared" ca="1" si="472"/>
        <v>0</v>
      </c>
      <c r="BR46" s="93">
        <f t="shared" ca="1" si="472"/>
        <v>0</v>
      </c>
      <c r="BS46" s="93">
        <f t="shared" ca="1" si="472"/>
        <v>0</v>
      </c>
      <c r="BT46" s="93">
        <f t="shared" ca="1" si="472"/>
        <v>0</v>
      </c>
      <c r="BU46" s="93">
        <f t="shared" ca="1" si="472"/>
        <v>0</v>
      </c>
      <c r="BV46" s="93">
        <f t="shared" ca="1" si="472"/>
        <v>0</v>
      </c>
      <c r="BW46" s="93">
        <f t="shared" ca="1" si="472"/>
        <v>0</v>
      </c>
      <c r="BX46" s="93">
        <f t="shared" ca="1" si="472"/>
        <v>0</v>
      </c>
      <c r="BY46" s="93">
        <f t="shared" ca="1" si="472"/>
        <v>0</v>
      </c>
      <c r="BZ46" s="93">
        <f t="shared" ca="1" si="472"/>
        <v>0</v>
      </c>
      <c r="CA46" s="93">
        <f t="shared" ca="1" si="472"/>
        <v>0</v>
      </c>
      <c r="CB46" s="93">
        <f t="shared" ca="1" si="472"/>
        <v>0</v>
      </c>
      <c r="CC46" s="93">
        <f t="shared" ca="1" si="472"/>
        <v>0</v>
      </c>
      <c r="CD46" s="93">
        <f t="shared" ca="1" si="472"/>
        <v>0</v>
      </c>
      <c r="CE46" s="93">
        <f t="shared" ca="1" si="472"/>
        <v>0</v>
      </c>
      <c r="CF46" s="93">
        <f t="shared" ca="1" si="472"/>
        <v>0</v>
      </c>
      <c r="CG46" s="93">
        <f t="shared" ca="1" si="472"/>
        <v>0</v>
      </c>
      <c r="CH46" s="93">
        <f t="shared" ca="1" si="472"/>
        <v>0</v>
      </c>
      <c r="CI46" s="93">
        <f t="shared" ca="1" si="472"/>
        <v>0</v>
      </c>
      <c r="CJ46" s="93">
        <f t="shared" ca="1" si="472"/>
        <v>0</v>
      </c>
      <c r="CK46" s="93">
        <f t="shared" ca="1" si="472"/>
        <v>0</v>
      </c>
      <c r="CL46" s="93">
        <f t="shared" ca="1" si="472"/>
        <v>0</v>
      </c>
      <c r="CM46" s="93">
        <f t="shared" ca="1" si="472"/>
        <v>0</v>
      </c>
      <c r="CN46" s="93">
        <f t="shared" ca="1" si="472"/>
        <v>0</v>
      </c>
      <c r="CO46" s="93">
        <f t="shared" ca="1" si="472"/>
        <v>0</v>
      </c>
      <c r="CP46" s="93">
        <f t="shared" ca="1" si="472"/>
        <v>0</v>
      </c>
      <c r="CQ46" s="93">
        <f t="shared" ca="1" si="472"/>
        <v>0</v>
      </c>
      <c r="CR46" s="93">
        <f t="shared" ca="1" si="472"/>
        <v>0</v>
      </c>
      <c r="CS46" s="93">
        <f t="shared" ca="1" si="472"/>
        <v>0</v>
      </c>
      <c r="CT46" s="93">
        <f t="shared" ca="1" si="472"/>
        <v>0</v>
      </c>
      <c r="CU46" s="93">
        <f t="shared" ca="1" si="472"/>
        <v>0</v>
      </c>
      <c r="CV46" s="93">
        <f t="shared" ca="1" si="472"/>
        <v>0</v>
      </c>
      <c r="CW46" s="93">
        <f t="shared" ca="1" si="472"/>
        <v>0</v>
      </c>
      <c r="CX46" s="93">
        <f t="shared" ca="1" si="472"/>
        <v>0</v>
      </c>
      <c r="CY46" s="93">
        <f t="shared" ca="1" si="472"/>
        <v>0</v>
      </c>
      <c r="CZ46" s="93">
        <f t="shared" ca="1" si="472"/>
        <v>0</v>
      </c>
      <c r="DA46" s="93">
        <f t="shared" ca="1" si="472"/>
        <v>0</v>
      </c>
      <c r="DB46" s="93">
        <f t="shared" ca="1" si="472"/>
        <v>0</v>
      </c>
      <c r="DC46" s="93">
        <f t="shared" ca="1" si="472"/>
        <v>0</v>
      </c>
      <c r="DD46" s="93">
        <f t="shared" ca="1" si="471"/>
        <v>0</v>
      </c>
      <c r="DE46" s="93">
        <f t="shared" ca="1" si="471"/>
        <v>0</v>
      </c>
      <c r="DF46" s="93">
        <f t="shared" ca="1" si="471"/>
        <v>0</v>
      </c>
      <c r="DG46" s="93">
        <f t="shared" ca="1" si="471"/>
        <v>0</v>
      </c>
      <c r="DH46" s="93">
        <f t="shared" ca="1" si="471"/>
        <v>0</v>
      </c>
      <c r="DI46" s="93">
        <f t="shared" ca="1" si="471"/>
        <v>0</v>
      </c>
      <c r="DJ46" s="93">
        <f t="shared" ca="1" si="471"/>
        <v>0</v>
      </c>
      <c r="DK46" s="93">
        <f t="shared" ca="1" si="471"/>
        <v>0</v>
      </c>
      <c r="DL46" s="93">
        <f t="shared" ca="1" si="471"/>
        <v>0</v>
      </c>
      <c r="DM46" s="93">
        <f t="shared" ca="1" si="471"/>
        <v>0</v>
      </c>
      <c r="DN46" s="93">
        <f t="shared" ca="1" si="471"/>
        <v>0</v>
      </c>
      <c r="DO46" s="93">
        <f t="shared" ca="1" si="471"/>
        <v>0</v>
      </c>
      <c r="DP46" s="93">
        <f t="shared" ca="1" si="471"/>
        <v>0</v>
      </c>
      <c r="DQ46" s="93">
        <f t="shared" ca="1" si="471"/>
        <v>0</v>
      </c>
      <c r="DR46" s="93">
        <f t="shared" ca="1" si="471"/>
        <v>0</v>
      </c>
      <c r="DS46" s="93">
        <f t="shared" ca="1" si="471"/>
        <v>0</v>
      </c>
      <c r="DT46" s="93">
        <f t="shared" ca="1" si="471"/>
        <v>0</v>
      </c>
      <c r="DU46" s="93">
        <f t="shared" ca="1" si="471"/>
        <v>0</v>
      </c>
      <c r="DV46" s="93">
        <f t="shared" ca="1" si="471"/>
        <v>0</v>
      </c>
      <c r="DW46" s="93">
        <f t="shared" ca="1" si="471"/>
        <v>0</v>
      </c>
      <c r="DX46" s="93">
        <f t="shared" ca="1" si="471"/>
        <v>0</v>
      </c>
      <c r="DY46" s="93">
        <f t="shared" ca="1" si="471"/>
        <v>0</v>
      </c>
      <c r="DZ46" s="93">
        <f t="shared" ca="1" si="471"/>
        <v>0</v>
      </c>
      <c r="EA46" s="93">
        <f t="shared" ca="1" si="471"/>
        <v>0</v>
      </c>
      <c r="EB46" s="93">
        <f t="shared" ca="1" si="471"/>
        <v>0</v>
      </c>
      <c r="EC46" s="93">
        <f t="shared" ca="1" si="471"/>
        <v>0</v>
      </c>
      <c r="ED46" s="93">
        <f t="shared" ca="1" si="471"/>
        <v>0</v>
      </c>
      <c r="EE46" s="93">
        <f t="shared" ca="1" si="471"/>
        <v>0</v>
      </c>
      <c r="EF46" s="93">
        <f t="shared" ca="1" si="471"/>
        <v>0</v>
      </c>
      <c r="EG46" s="93">
        <f t="shared" ca="1" si="471"/>
        <v>0</v>
      </c>
      <c r="EH46" s="93">
        <f t="shared" ca="1" si="471"/>
        <v>0</v>
      </c>
      <c r="EI46" s="93">
        <f t="shared" ca="1" si="471"/>
        <v>0</v>
      </c>
      <c r="EJ46" s="93">
        <f t="shared" ca="1" si="471"/>
        <v>0</v>
      </c>
      <c r="EK46" s="93">
        <f t="shared" ca="1" si="471"/>
        <v>0</v>
      </c>
      <c r="EL46" s="93">
        <f t="shared" ca="1" si="471"/>
        <v>0</v>
      </c>
      <c r="EM46" s="93">
        <f t="shared" ca="1" si="471"/>
        <v>0</v>
      </c>
      <c r="EO46" s="8"/>
      <c r="EP46" s="93"/>
      <c r="EQ46" s="8">
        <f t="shared" ca="1" si="464"/>
        <v>0</v>
      </c>
      <c r="ER46" s="8">
        <f t="shared" ca="1" si="355"/>
        <v>0</v>
      </c>
      <c r="ES46" s="8">
        <f t="shared" ca="1" si="356"/>
        <v>0</v>
      </c>
      <c r="ET46" s="8">
        <f t="shared" ca="1" si="357"/>
        <v>0</v>
      </c>
      <c r="EU46" s="8">
        <f t="shared" ca="1" si="358"/>
        <v>0</v>
      </c>
      <c r="EV46" s="8">
        <f t="shared" ca="1" si="359"/>
        <v>0</v>
      </c>
      <c r="EW46" s="8">
        <f t="shared" ca="1" si="360"/>
        <v>0</v>
      </c>
      <c r="EX46" s="8">
        <f t="shared" ca="1" si="361"/>
        <v>0</v>
      </c>
      <c r="EY46" s="8">
        <f t="shared" ca="1" si="362"/>
        <v>0</v>
      </c>
      <c r="EZ46" s="8">
        <f t="shared" ca="1" si="363"/>
        <v>0</v>
      </c>
      <c r="FA46" s="8">
        <f t="shared" ca="1" si="364"/>
        <v>0</v>
      </c>
      <c r="FB46" s="8">
        <f t="shared" ca="1" si="365"/>
        <v>0</v>
      </c>
      <c r="FC46" s="8">
        <f t="shared" ca="1" si="366"/>
        <v>0</v>
      </c>
      <c r="FD46" s="8">
        <f t="shared" ca="1" si="367"/>
        <v>0</v>
      </c>
      <c r="FE46" s="8">
        <f t="shared" ca="1" si="368"/>
        <v>0</v>
      </c>
      <c r="FF46" s="8">
        <f t="shared" ca="1" si="369"/>
        <v>0</v>
      </c>
      <c r="FG46" s="8">
        <f t="shared" ca="1" si="370"/>
        <v>0</v>
      </c>
      <c r="FH46" s="8">
        <f t="shared" ca="1" si="371"/>
        <v>0</v>
      </c>
      <c r="FI46" s="8">
        <f t="shared" ca="1" si="372"/>
        <v>0</v>
      </c>
      <c r="FJ46" s="8">
        <f t="shared" ca="1" si="373"/>
        <v>0</v>
      </c>
      <c r="FK46" s="8">
        <f t="shared" ca="1" si="374"/>
        <v>0</v>
      </c>
      <c r="FL46" s="8">
        <f t="shared" ca="1" si="375"/>
        <v>0</v>
      </c>
      <c r="FM46" s="8">
        <f t="shared" ca="1" si="376"/>
        <v>0</v>
      </c>
      <c r="FN46" s="8">
        <f t="shared" ca="1" si="377"/>
        <v>0</v>
      </c>
      <c r="FO46" s="8">
        <f t="shared" ca="1" si="378"/>
        <v>0</v>
      </c>
      <c r="FP46" s="8">
        <f t="shared" ca="1" si="379"/>
        <v>0</v>
      </c>
      <c r="FQ46" s="8">
        <f t="shared" ca="1" si="380"/>
        <v>0</v>
      </c>
      <c r="FR46" s="8">
        <f t="shared" ca="1" si="381"/>
        <v>0</v>
      </c>
      <c r="FS46" s="8">
        <f t="shared" ca="1" si="382"/>
        <v>0</v>
      </c>
      <c r="FT46" s="8">
        <f t="shared" ca="1" si="383"/>
        <v>0</v>
      </c>
      <c r="FU46" s="8">
        <f t="shared" ca="1" si="384"/>
        <v>0</v>
      </c>
      <c r="FV46" s="8">
        <f t="shared" ca="1" si="385"/>
        <v>0</v>
      </c>
      <c r="FW46" s="8">
        <f t="shared" ca="1" si="386"/>
        <v>0</v>
      </c>
      <c r="FX46" s="8">
        <f t="shared" ca="1" si="387"/>
        <v>0</v>
      </c>
      <c r="FY46" s="8">
        <f t="shared" ca="1" si="388"/>
        <v>0</v>
      </c>
      <c r="FZ46" s="8">
        <f t="shared" ca="1" si="389"/>
        <v>0</v>
      </c>
      <c r="GA46" s="8">
        <f t="shared" ca="1" si="390"/>
        <v>0</v>
      </c>
      <c r="GB46" s="8">
        <f t="shared" ca="1" si="391"/>
        <v>0</v>
      </c>
      <c r="GC46" s="8">
        <f t="shared" ca="1" si="392"/>
        <v>0</v>
      </c>
      <c r="GD46" s="8">
        <f t="shared" ca="1" si="393"/>
        <v>0</v>
      </c>
      <c r="GE46" s="8">
        <f t="shared" ca="1" si="394"/>
        <v>0</v>
      </c>
      <c r="GF46" s="8">
        <f t="shared" ca="1" si="395"/>
        <v>0</v>
      </c>
      <c r="GG46" s="8">
        <f t="shared" ca="1" si="396"/>
        <v>0</v>
      </c>
      <c r="GH46" s="8">
        <f t="shared" ca="1" si="397"/>
        <v>0</v>
      </c>
      <c r="GI46" s="8">
        <f t="shared" ca="1" si="398"/>
        <v>0</v>
      </c>
      <c r="GJ46" s="8">
        <f t="shared" ca="1" si="399"/>
        <v>0</v>
      </c>
      <c r="GK46" s="8">
        <f t="shared" ca="1" si="400"/>
        <v>0</v>
      </c>
      <c r="GL46" s="8">
        <f t="shared" ca="1" si="401"/>
        <v>0</v>
      </c>
      <c r="GM46" s="8">
        <f t="shared" ca="1" si="402"/>
        <v>0</v>
      </c>
      <c r="GN46" s="8">
        <f t="shared" ca="1" si="403"/>
        <v>0</v>
      </c>
      <c r="GO46" s="8">
        <f t="shared" ca="1" si="404"/>
        <v>0</v>
      </c>
      <c r="GP46" s="8">
        <f t="shared" ca="1" si="405"/>
        <v>0</v>
      </c>
      <c r="GQ46" s="8">
        <f t="shared" ca="1" si="406"/>
        <v>0</v>
      </c>
      <c r="GR46" s="8">
        <f t="shared" ca="1" si="407"/>
        <v>0</v>
      </c>
      <c r="GS46" s="8">
        <f t="shared" ca="1" si="408"/>
        <v>0</v>
      </c>
      <c r="GT46" s="8">
        <f t="shared" ca="1" si="409"/>
        <v>0</v>
      </c>
      <c r="GU46" s="8">
        <f t="shared" ca="1" si="410"/>
        <v>0</v>
      </c>
      <c r="GV46" s="8">
        <f t="shared" ca="1" si="411"/>
        <v>0</v>
      </c>
      <c r="GW46" s="8">
        <f t="shared" ca="1" si="412"/>
        <v>0</v>
      </c>
      <c r="GX46" s="8">
        <f t="shared" ca="1" si="413"/>
        <v>0</v>
      </c>
      <c r="GY46" s="8">
        <f t="shared" ca="1" si="414"/>
        <v>0</v>
      </c>
      <c r="GZ46" s="8">
        <f t="shared" ca="1" si="415"/>
        <v>0</v>
      </c>
      <c r="HA46" s="8">
        <f t="shared" ca="1" si="416"/>
        <v>0</v>
      </c>
      <c r="HB46" s="8">
        <f t="shared" ca="1" si="417"/>
        <v>0</v>
      </c>
      <c r="HC46" s="8">
        <f t="shared" ca="1" si="418"/>
        <v>0</v>
      </c>
      <c r="HD46" s="8">
        <f t="shared" ca="1" si="419"/>
        <v>0</v>
      </c>
      <c r="HE46" s="8">
        <f t="shared" ca="1" si="420"/>
        <v>0</v>
      </c>
      <c r="HF46" s="8">
        <f t="shared" ca="1" si="421"/>
        <v>0</v>
      </c>
      <c r="HG46" s="8">
        <f t="shared" ca="1" si="422"/>
        <v>0</v>
      </c>
      <c r="HH46" s="8">
        <f t="shared" ca="1" si="423"/>
        <v>0</v>
      </c>
      <c r="HI46" s="8">
        <f t="shared" ca="1" si="424"/>
        <v>0</v>
      </c>
      <c r="HJ46" s="8">
        <f t="shared" ca="1" si="425"/>
        <v>0</v>
      </c>
      <c r="HK46" s="8">
        <f t="shared" ca="1" si="426"/>
        <v>0</v>
      </c>
      <c r="HL46" s="8">
        <f t="shared" ca="1" si="427"/>
        <v>0</v>
      </c>
      <c r="HM46" s="8">
        <f t="shared" ca="1" si="428"/>
        <v>0</v>
      </c>
      <c r="HN46" s="8">
        <f t="shared" ca="1" si="429"/>
        <v>0</v>
      </c>
      <c r="HO46" s="8">
        <f t="shared" ca="1" si="430"/>
        <v>0</v>
      </c>
      <c r="HP46" s="8">
        <f t="shared" ca="1" si="431"/>
        <v>0</v>
      </c>
      <c r="HQ46" s="8">
        <f t="shared" ca="1" si="432"/>
        <v>0</v>
      </c>
      <c r="HR46" s="8">
        <f t="shared" ca="1" si="433"/>
        <v>0</v>
      </c>
      <c r="HS46" s="8">
        <f t="shared" ca="1" si="434"/>
        <v>0</v>
      </c>
      <c r="HT46" s="8">
        <f t="shared" ca="1" si="435"/>
        <v>0</v>
      </c>
      <c r="HU46" s="8">
        <f t="shared" ca="1" si="436"/>
        <v>0</v>
      </c>
      <c r="HV46" s="8">
        <f t="shared" ca="1" si="437"/>
        <v>0</v>
      </c>
      <c r="HW46" s="8">
        <f t="shared" ca="1" si="438"/>
        <v>0</v>
      </c>
      <c r="HX46" s="8">
        <f t="shared" ca="1" si="439"/>
        <v>0</v>
      </c>
      <c r="HY46" s="8">
        <f t="shared" ca="1" si="440"/>
        <v>0</v>
      </c>
      <c r="HZ46" s="8">
        <f t="shared" ca="1" si="441"/>
        <v>0</v>
      </c>
      <c r="IA46" s="8">
        <f t="shared" ca="1" si="442"/>
        <v>0</v>
      </c>
      <c r="IB46" s="8">
        <f t="shared" ca="1" si="443"/>
        <v>0</v>
      </c>
      <c r="IC46" s="8">
        <f t="shared" ca="1" si="444"/>
        <v>0</v>
      </c>
      <c r="ID46" s="8">
        <f t="shared" ca="1" si="445"/>
        <v>0</v>
      </c>
      <c r="IE46" s="8">
        <f t="shared" ca="1" si="446"/>
        <v>0</v>
      </c>
      <c r="IF46" s="8">
        <f t="shared" ca="1" si="447"/>
        <v>0</v>
      </c>
      <c r="IG46" s="8">
        <f t="shared" ca="1" si="448"/>
        <v>0</v>
      </c>
      <c r="IH46" s="8">
        <f t="shared" ca="1" si="449"/>
        <v>0</v>
      </c>
      <c r="II46" s="8">
        <f t="shared" ca="1" si="450"/>
        <v>0</v>
      </c>
      <c r="IJ46" s="8">
        <f t="shared" ca="1" si="451"/>
        <v>0</v>
      </c>
      <c r="IK46" s="8">
        <f t="shared" ca="1" si="452"/>
        <v>0</v>
      </c>
      <c r="IL46" s="8">
        <f t="shared" ca="1" si="453"/>
        <v>0</v>
      </c>
      <c r="IM46" s="8">
        <f t="shared" ca="1" si="454"/>
        <v>0</v>
      </c>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row>
    <row r="47" spans="1:348" ht="18.399999999999999">
      <c r="A47" s="29"/>
      <c r="B47" s="16"/>
      <c r="C47" s="249"/>
      <c r="D47" s="249"/>
      <c r="E47" s="156"/>
      <c r="F47" s="156"/>
      <c r="G47" s="157"/>
      <c r="H47" s="117" t="str">
        <f>IFERROR(VLOOKUP(E47, 'General Project Info'!$C$32:$I$42, 7, FALSE), "")</f>
        <v/>
      </c>
      <c r="I47" s="118">
        <f>IFERROR(Y47*VLOOKUP(E47, 'General Project Info'!$R$32:$T$42, 3, FALSE), 0)</f>
        <v>0</v>
      </c>
      <c r="J47" s="119">
        <f t="shared" si="470"/>
        <v>0</v>
      </c>
      <c r="K47" s="119">
        <f t="shared" si="455"/>
        <v>0</v>
      </c>
      <c r="L47" s="162"/>
      <c r="M47" s="162"/>
      <c r="N47" s="163"/>
      <c r="O47" s="163"/>
      <c r="P47" s="163"/>
      <c r="Q47" s="153">
        <f t="shared" si="348"/>
        <v>0</v>
      </c>
      <c r="R47" s="16"/>
      <c r="S47" s="29"/>
      <c r="U47" s="26">
        <f>IFERROR(VLOOKUP($E47, 'Unit Conversions Array'!$B$4:$AA$24, 26, FALSE),0)</f>
        <v>0</v>
      </c>
      <c r="V47">
        <f>VLOOKUP(E47, 'General Project Info'!$R$32:$W$42, 6, FALSE)</f>
        <v>1</v>
      </c>
      <c r="W47">
        <f t="shared" si="349"/>
        <v>0</v>
      </c>
      <c r="X47">
        <f>IFERROR(G47*INDEX('Unit Conversions Array'!$E$4:$Y$24, MATCH('Scenarios &amp; Measures'!E47, 'Unit Conversions Array'!$B$4:$B$24, 0), MATCH('Scenarios &amp; Measures'!H47, 'Unit Conversions Array'!$E$3:$Y$3, 0)), 0)</f>
        <v>0</v>
      </c>
      <c r="Y47" s="8">
        <f t="shared" si="456"/>
        <v>0</v>
      </c>
      <c r="Z47" s="111" t="str">
        <f t="shared" si="457"/>
        <v/>
      </c>
      <c r="AA47" s="111">
        <f>IFERROR(IF(AND(U47=1,E47="Electricity"),Y47*INDEX('Scenarios &amp; Measures'!$AQ$62:$EM$62,1,MATCH(F47+1,'Scenarios &amp; Measures'!$AQ$61:$EM$61,0)), IF(U47=1,$Y47*VLOOKUP($E47, 'General Project Info'!$R$32:$W$42, 5, FALSE),0)),0)</f>
        <v>0</v>
      </c>
      <c r="AB47" s="93">
        <f>IF(E47="Electricity",Y47*SUM(INDEX('Scenarios &amp; Measures'!$AQ$62:$EM$62,1,MATCH(F47+1,'Scenarios &amp; Measures'!$AQ$61:$EM$61,0)):INDEX('Scenarios &amp; Measures'!$AQ$62:$EM$62,1,MATCH(F47+'General Project Info'!$F$20,'Scenarios &amp; Measures'!$AQ$61:$EM$61,0))),SUMIF(E47,"Solar_PV_or_Wind",J47)*$Y$10)</f>
        <v>0</v>
      </c>
      <c r="AC47" s="111">
        <f>IFERROR(IF(U47=0, Y47*VLOOKUP(E47, 'General Project Info'!$R$32:$W$42, 5, FALSE), 0), 0)</f>
        <v>0</v>
      </c>
      <c r="AD47" s="11">
        <f t="shared" si="468"/>
        <v>0</v>
      </c>
      <c r="AE47" s="11">
        <f t="shared" si="458"/>
        <v>20</v>
      </c>
      <c r="AF47" s="11">
        <f t="shared" si="459"/>
        <v>-20</v>
      </c>
      <c r="AG47" s="11">
        <f t="shared" si="460"/>
        <v>0</v>
      </c>
      <c r="AH47">
        <f t="shared" si="350"/>
        <v>0</v>
      </c>
      <c r="AI47" s="116">
        <f t="shared" ca="1" si="469"/>
        <v>0</v>
      </c>
      <c r="AJ47" s="116">
        <f t="shared" ca="1" si="461"/>
        <v>0</v>
      </c>
      <c r="AK47" s="11">
        <f t="shared" ca="1" si="466"/>
        <v>0</v>
      </c>
      <c r="AL47" s="11">
        <f>IF($W$10="RECs", -AA47/VLOOKUP("RECs", 'General Project Info'!$R$32:$W$42, 5, FALSE)*$W$11*IF($Y$11=$AB$12, $Y$10, (1/($AB$12-$Y$11))*(1-($Y$11/$AB$12)^$Y$10)*$AB$12), 0)</f>
        <v>0</v>
      </c>
      <c r="AM47" s="11">
        <f t="shared" si="351"/>
        <v>0</v>
      </c>
      <c r="AN47" s="11">
        <f t="shared" si="352"/>
        <v>0</v>
      </c>
      <c r="AO47" s="11">
        <f t="shared" ca="1" si="462"/>
        <v>0</v>
      </c>
      <c r="AQ47" s="93">
        <f t="shared" ca="1" si="463"/>
        <v>0</v>
      </c>
      <c r="AR47" s="93">
        <f t="shared" ca="1" si="472"/>
        <v>0</v>
      </c>
      <c r="AS47" s="93">
        <f t="shared" ca="1" si="472"/>
        <v>0</v>
      </c>
      <c r="AT47" s="93">
        <f t="shared" ca="1" si="472"/>
        <v>0</v>
      </c>
      <c r="AU47" s="93">
        <f t="shared" ca="1" si="472"/>
        <v>0</v>
      </c>
      <c r="AV47" s="93">
        <f t="shared" ca="1" si="472"/>
        <v>0</v>
      </c>
      <c r="AW47" s="93">
        <f t="shared" ca="1" si="472"/>
        <v>0</v>
      </c>
      <c r="AX47" s="93">
        <f t="shared" ca="1" si="472"/>
        <v>0</v>
      </c>
      <c r="AY47" s="93">
        <f t="shared" ca="1" si="472"/>
        <v>0</v>
      </c>
      <c r="AZ47" s="93">
        <f t="shared" ca="1" si="472"/>
        <v>0</v>
      </c>
      <c r="BA47" s="93">
        <f t="shared" ca="1" si="472"/>
        <v>0</v>
      </c>
      <c r="BB47" s="93">
        <f t="shared" ca="1" si="472"/>
        <v>0</v>
      </c>
      <c r="BC47" s="93">
        <f t="shared" ca="1" si="472"/>
        <v>0</v>
      </c>
      <c r="BD47" s="93">
        <f t="shared" ca="1" si="472"/>
        <v>0</v>
      </c>
      <c r="BE47" s="93">
        <f t="shared" ca="1" si="472"/>
        <v>0</v>
      </c>
      <c r="BF47" s="93">
        <f t="shared" ca="1" si="472"/>
        <v>0</v>
      </c>
      <c r="BG47" s="93">
        <f t="shared" ca="1" si="472"/>
        <v>0</v>
      </c>
      <c r="BH47" s="93">
        <f t="shared" ca="1" si="472"/>
        <v>0</v>
      </c>
      <c r="BI47" s="93">
        <f t="shared" ca="1" si="472"/>
        <v>0</v>
      </c>
      <c r="BJ47" s="93">
        <f t="shared" ca="1" si="472"/>
        <v>0</v>
      </c>
      <c r="BK47" s="93">
        <f t="shared" ca="1" si="472"/>
        <v>0</v>
      </c>
      <c r="BL47" s="93">
        <f t="shared" ca="1" si="472"/>
        <v>0</v>
      </c>
      <c r="BM47" s="93">
        <f t="shared" ca="1" si="472"/>
        <v>0</v>
      </c>
      <c r="BN47" s="93">
        <f t="shared" ca="1" si="472"/>
        <v>0</v>
      </c>
      <c r="BO47" s="93">
        <f t="shared" ca="1" si="472"/>
        <v>0</v>
      </c>
      <c r="BP47" s="93">
        <f t="shared" ca="1" si="472"/>
        <v>0</v>
      </c>
      <c r="BQ47" s="93">
        <f t="shared" ca="1" si="472"/>
        <v>0</v>
      </c>
      <c r="BR47" s="93">
        <f t="shared" ca="1" si="472"/>
        <v>0</v>
      </c>
      <c r="BS47" s="93">
        <f t="shared" ca="1" si="472"/>
        <v>0</v>
      </c>
      <c r="BT47" s="93">
        <f t="shared" ca="1" si="472"/>
        <v>0</v>
      </c>
      <c r="BU47" s="93">
        <f t="shared" ca="1" si="472"/>
        <v>0</v>
      </c>
      <c r="BV47" s="93">
        <f t="shared" ca="1" si="472"/>
        <v>0</v>
      </c>
      <c r="BW47" s="93">
        <f t="shared" ca="1" si="472"/>
        <v>0</v>
      </c>
      <c r="BX47" s="93">
        <f t="shared" ca="1" si="472"/>
        <v>0</v>
      </c>
      <c r="BY47" s="93">
        <f t="shared" ca="1" si="472"/>
        <v>0</v>
      </c>
      <c r="BZ47" s="93">
        <f t="shared" ca="1" si="472"/>
        <v>0</v>
      </c>
      <c r="CA47" s="93">
        <f t="shared" ca="1" si="472"/>
        <v>0</v>
      </c>
      <c r="CB47" s="93">
        <f t="shared" ca="1" si="472"/>
        <v>0</v>
      </c>
      <c r="CC47" s="93">
        <f t="shared" ca="1" si="472"/>
        <v>0</v>
      </c>
      <c r="CD47" s="93">
        <f t="shared" ca="1" si="472"/>
        <v>0</v>
      </c>
      <c r="CE47" s="93">
        <f t="shared" ca="1" si="472"/>
        <v>0</v>
      </c>
      <c r="CF47" s="93">
        <f t="shared" ca="1" si="472"/>
        <v>0</v>
      </c>
      <c r="CG47" s="93">
        <f t="shared" ca="1" si="472"/>
        <v>0</v>
      </c>
      <c r="CH47" s="93">
        <f t="shared" ca="1" si="472"/>
        <v>0</v>
      </c>
      <c r="CI47" s="93">
        <f t="shared" ca="1" si="472"/>
        <v>0</v>
      </c>
      <c r="CJ47" s="93">
        <f t="shared" ca="1" si="472"/>
        <v>0</v>
      </c>
      <c r="CK47" s="93">
        <f t="shared" ca="1" si="472"/>
        <v>0</v>
      </c>
      <c r="CL47" s="93">
        <f t="shared" ca="1" si="472"/>
        <v>0</v>
      </c>
      <c r="CM47" s="93">
        <f t="shared" ca="1" si="472"/>
        <v>0</v>
      </c>
      <c r="CN47" s="93">
        <f t="shared" ca="1" si="472"/>
        <v>0</v>
      </c>
      <c r="CO47" s="93">
        <f t="shared" ca="1" si="472"/>
        <v>0</v>
      </c>
      <c r="CP47" s="93">
        <f t="shared" ca="1" si="472"/>
        <v>0</v>
      </c>
      <c r="CQ47" s="93">
        <f t="shared" ca="1" si="472"/>
        <v>0</v>
      </c>
      <c r="CR47" s="93">
        <f t="shared" ca="1" si="472"/>
        <v>0</v>
      </c>
      <c r="CS47" s="93">
        <f t="shared" ca="1" si="472"/>
        <v>0</v>
      </c>
      <c r="CT47" s="93">
        <f t="shared" ca="1" si="472"/>
        <v>0</v>
      </c>
      <c r="CU47" s="93">
        <f t="shared" ca="1" si="472"/>
        <v>0</v>
      </c>
      <c r="CV47" s="93">
        <f t="shared" ca="1" si="472"/>
        <v>0</v>
      </c>
      <c r="CW47" s="93">
        <f t="shared" ca="1" si="472"/>
        <v>0</v>
      </c>
      <c r="CX47" s="93">
        <f t="shared" ca="1" si="472"/>
        <v>0</v>
      </c>
      <c r="CY47" s="93">
        <f t="shared" ca="1" si="472"/>
        <v>0</v>
      </c>
      <c r="CZ47" s="93">
        <f t="shared" ca="1" si="472"/>
        <v>0</v>
      </c>
      <c r="DA47" s="93">
        <f t="shared" ca="1" si="472"/>
        <v>0</v>
      </c>
      <c r="DB47" s="93">
        <f t="shared" ca="1" si="472"/>
        <v>0</v>
      </c>
      <c r="DC47" s="93">
        <f t="shared" ca="1" si="472"/>
        <v>0</v>
      </c>
      <c r="DD47" s="93">
        <f t="shared" ca="1" si="471"/>
        <v>0</v>
      </c>
      <c r="DE47" s="93">
        <f t="shared" ca="1" si="471"/>
        <v>0</v>
      </c>
      <c r="DF47" s="93">
        <f t="shared" ca="1" si="471"/>
        <v>0</v>
      </c>
      <c r="DG47" s="93">
        <f t="shared" ca="1" si="471"/>
        <v>0</v>
      </c>
      <c r="DH47" s="93">
        <f t="shared" ca="1" si="471"/>
        <v>0</v>
      </c>
      <c r="DI47" s="93">
        <f t="shared" ca="1" si="471"/>
        <v>0</v>
      </c>
      <c r="DJ47" s="93">
        <f t="shared" ca="1" si="471"/>
        <v>0</v>
      </c>
      <c r="DK47" s="93">
        <f t="shared" ca="1" si="471"/>
        <v>0</v>
      </c>
      <c r="DL47" s="93">
        <f t="shared" ca="1" si="471"/>
        <v>0</v>
      </c>
      <c r="DM47" s="93">
        <f t="shared" ca="1" si="471"/>
        <v>0</v>
      </c>
      <c r="DN47" s="93">
        <f t="shared" ca="1" si="471"/>
        <v>0</v>
      </c>
      <c r="DO47" s="93">
        <f t="shared" ca="1" si="471"/>
        <v>0</v>
      </c>
      <c r="DP47" s="93">
        <f t="shared" ca="1" si="471"/>
        <v>0</v>
      </c>
      <c r="DQ47" s="93">
        <f t="shared" ca="1" si="471"/>
        <v>0</v>
      </c>
      <c r="DR47" s="93">
        <f t="shared" ca="1" si="471"/>
        <v>0</v>
      </c>
      <c r="DS47" s="93">
        <f t="shared" ca="1" si="471"/>
        <v>0</v>
      </c>
      <c r="DT47" s="93">
        <f t="shared" ca="1" si="471"/>
        <v>0</v>
      </c>
      <c r="DU47" s="93">
        <f t="shared" ca="1" si="471"/>
        <v>0</v>
      </c>
      <c r="DV47" s="93">
        <f t="shared" ca="1" si="471"/>
        <v>0</v>
      </c>
      <c r="DW47" s="93">
        <f t="shared" ca="1" si="471"/>
        <v>0</v>
      </c>
      <c r="DX47" s="93">
        <f t="shared" ca="1" si="471"/>
        <v>0</v>
      </c>
      <c r="DY47" s="93">
        <f t="shared" ca="1" si="471"/>
        <v>0</v>
      </c>
      <c r="DZ47" s="93">
        <f t="shared" ca="1" si="471"/>
        <v>0</v>
      </c>
      <c r="EA47" s="93">
        <f t="shared" ca="1" si="471"/>
        <v>0</v>
      </c>
      <c r="EB47" s="93">
        <f t="shared" ca="1" si="471"/>
        <v>0</v>
      </c>
      <c r="EC47" s="93">
        <f t="shared" ca="1" si="471"/>
        <v>0</v>
      </c>
      <c r="ED47" s="93">
        <f t="shared" ca="1" si="471"/>
        <v>0</v>
      </c>
      <c r="EE47" s="93">
        <f t="shared" ca="1" si="471"/>
        <v>0</v>
      </c>
      <c r="EF47" s="93">
        <f t="shared" ca="1" si="471"/>
        <v>0</v>
      </c>
      <c r="EG47" s="93">
        <f t="shared" ca="1" si="471"/>
        <v>0</v>
      </c>
      <c r="EH47" s="93">
        <f t="shared" ca="1" si="471"/>
        <v>0</v>
      </c>
      <c r="EI47" s="93">
        <f t="shared" ca="1" si="471"/>
        <v>0</v>
      </c>
      <c r="EJ47" s="93">
        <f t="shared" ca="1" si="471"/>
        <v>0</v>
      </c>
      <c r="EK47" s="93">
        <f t="shared" ca="1" si="471"/>
        <v>0</v>
      </c>
      <c r="EL47" s="93">
        <f t="shared" ca="1" si="471"/>
        <v>0</v>
      </c>
      <c r="EM47" s="93">
        <f t="shared" ca="1" si="471"/>
        <v>0</v>
      </c>
      <c r="EO47" s="8"/>
      <c r="EP47" s="93"/>
      <c r="EQ47" s="8">
        <f t="shared" ca="1" si="464"/>
        <v>0</v>
      </c>
      <c r="ER47" s="8">
        <f t="shared" ca="1" si="355"/>
        <v>0</v>
      </c>
      <c r="ES47" s="8">
        <f t="shared" ca="1" si="356"/>
        <v>0</v>
      </c>
      <c r="ET47" s="8">
        <f t="shared" ca="1" si="357"/>
        <v>0</v>
      </c>
      <c r="EU47" s="8">
        <f t="shared" ca="1" si="358"/>
        <v>0</v>
      </c>
      <c r="EV47" s="8">
        <f t="shared" ca="1" si="359"/>
        <v>0</v>
      </c>
      <c r="EW47" s="8">
        <f t="shared" ca="1" si="360"/>
        <v>0</v>
      </c>
      <c r="EX47" s="8">
        <f t="shared" ca="1" si="361"/>
        <v>0</v>
      </c>
      <c r="EY47" s="8">
        <f t="shared" ca="1" si="362"/>
        <v>0</v>
      </c>
      <c r="EZ47" s="8">
        <f t="shared" ca="1" si="363"/>
        <v>0</v>
      </c>
      <c r="FA47" s="8">
        <f t="shared" ca="1" si="364"/>
        <v>0</v>
      </c>
      <c r="FB47" s="8">
        <f t="shared" ca="1" si="365"/>
        <v>0</v>
      </c>
      <c r="FC47" s="8">
        <f t="shared" ca="1" si="366"/>
        <v>0</v>
      </c>
      <c r="FD47" s="8">
        <f t="shared" ca="1" si="367"/>
        <v>0</v>
      </c>
      <c r="FE47" s="8">
        <f t="shared" ca="1" si="368"/>
        <v>0</v>
      </c>
      <c r="FF47" s="8">
        <f t="shared" ca="1" si="369"/>
        <v>0</v>
      </c>
      <c r="FG47" s="8">
        <f t="shared" ca="1" si="370"/>
        <v>0</v>
      </c>
      <c r="FH47" s="8">
        <f t="shared" ca="1" si="371"/>
        <v>0</v>
      </c>
      <c r="FI47" s="8">
        <f t="shared" ca="1" si="372"/>
        <v>0</v>
      </c>
      <c r="FJ47" s="8">
        <f t="shared" ca="1" si="373"/>
        <v>0</v>
      </c>
      <c r="FK47" s="8">
        <f t="shared" ca="1" si="374"/>
        <v>0</v>
      </c>
      <c r="FL47" s="8">
        <f t="shared" ca="1" si="375"/>
        <v>0</v>
      </c>
      <c r="FM47" s="8">
        <f t="shared" ca="1" si="376"/>
        <v>0</v>
      </c>
      <c r="FN47" s="8">
        <f t="shared" ca="1" si="377"/>
        <v>0</v>
      </c>
      <c r="FO47" s="8">
        <f t="shared" ca="1" si="378"/>
        <v>0</v>
      </c>
      <c r="FP47" s="8">
        <f t="shared" ca="1" si="379"/>
        <v>0</v>
      </c>
      <c r="FQ47" s="8">
        <f t="shared" ca="1" si="380"/>
        <v>0</v>
      </c>
      <c r="FR47" s="8">
        <f t="shared" ca="1" si="381"/>
        <v>0</v>
      </c>
      <c r="FS47" s="8">
        <f t="shared" ca="1" si="382"/>
        <v>0</v>
      </c>
      <c r="FT47" s="8">
        <f t="shared" ca="1" si="383"/>
        <v>0</v>
      </c>
      <c r="FU47" s="8">
        <f t="shared" ca="1" si="384"/>
        <v>0</v>
      </c>
      <c r="FV47" s="8">
        <f t="shared" ca="1" si="385"/>
        <v>0</v>
      </c>
      <c r="FW47" s="8">
        <f t="shared" ca="1" si="386"/>
        <v>0</v>
      </c>
      <c r="FX47" s="8">
        <f t="shared" ca="1" si="387"/>
        <v>0</v>
      </c>
      <c r="FY47" s="8">
        <f t="shared" ca="1" si="388"/>
        <v>0</v>
      </c>
      <c r="FZ47" s="8">
        <f t="shared" ca="1" si="389"/>
        <v>0</v>
      </c>
      <c r="GA47" s="8">
        <f t="shared" ca="1" si="390"/>
        <v>0</v>
      </c>
      <c r="GB47" s="8">
        <f t="shared" ca="1" si="391"/>
        <v>0</v>
      </c>
      <c r="GC47" s="8">
        <f t="shared" ca="1" si="392"/>
        <v>0</v>
      </c>
      <c r="GD47" s="8">
        <f t="shared" ca="1" si="393"/>
        <v>0</v>
      </c>
      <c r="GE47" s="8">
        <f t="shared" ca="1" si="394"/>
        <v>0</v>
      </c>
      <c r="GF47" s="8">
        <f t="shared" ca="1" si="395"/>
        <v>0</v>
      </c>
      <c r="GG47" s="8">
        <f t="shared" ca="1" si="396"/>
        <v>0</v>
      </c>
      <c r="GH47" s="8">
        <f t="shared" ca="1" si="397"/>
        <v>0</v>
      </c>
      <c r="GI47" s="8">
        <f t="shared" ca="1" si="398"/>
        <v>0</v>
      </c>
      <c r="GJ47" s="8">
        <f t="shared" ca="1" si="399"/>
        <v>0</v>
      </c>
      <c r="GK47" s="8">
        <f t="shared" ca="1" si="400"/>
        <v>0</v>
      </c>
      <c r="GL47" s="8">
        <f t="shared" ca="1" si="401"/>
        <v>0</v>
      </c>
      <c r="GM47" s="8">
        <f t="shared" ca="1" si="402"/>
        <v>0</v>
      </c>
      <c r="GN47" s="8">
        <f t="shared" ca="1" si="403"/>
        <v>0</v>
      </c>
      <c r="GO47" s="8">
        <f t="shared" ca="1" si="404"/>
        <v>0</v>
      </c>
      <c r="GP47" s="8">
        <f t="shared" ca="1" si="405"/>
        <v>0</v>
      </c>
      <c r="GQ47" s="8">
        <f t="shared" ca="1" si="406"/>
        <v>0</v>
      </c>
      <c r="GR47" s="8">
        <f t="shared" ca="1" si="407"/>
        <v>0</v>
      </c>
      <c r="GS47" s="8">
        <f t="shared" ca="1" si="408"/>
        <v>0</v>
      </c>
      <c r="GT47" s="8">
        <f t="shared" ca="1" si="409"/>
        <v>0</v>
      </c>
      <c r="GU47" s="8">
        <f t="shared" ca="1" si="410"/>
        <v>0</v>
      </c>
      <c r="GV47" s="8">
        <f t="shared" ca="1" si="411"/>
        <v>0</v>
      </c>
      <c r="GW47" s="8">
        <f t="shared" ca="1" si="412"/>
        <v>0</v>
      </c>
      <c r="GX47" s="8">
        <f t="shared" ca="1" si="413"/>
        <v>0</v>
      </c>
      <c r="GY47" s="8">
        <f t="shared" ca="1" si="414"/>
        <v>0</v>
      </c>
      <c r="GZ47" s="8">
        <f t="shared" ca="1" si="415"/>
        <v>0</v>
      </c>
      <c r="HA47" s="8">
        <f t="shared" ca="1" si="416"/>
        <v>0</v>
      </c>
      <c r="HB47" s="8">
        <f t="shared" ca="1" si="417"/>
        <v>0</v>
      </c>
      <c r="HC47" s="8">
        <f t="shared" ca="1" si="418"/>
        <v>0</v>
      </c>
      <c r="HD47" s="8">
        <f t="shared" ca="1" si="419"/>
        <v>0</v>
      </c>
      <c r="HE47" s="8">
        <f t="shared" ca="1" si="420"/>
        <v>0</v>
      </c>
      <c r="HF47" s="8">
        <f t="shared" ca="1" si="421"/>
        <v>0</v>
      </c>
      <c r="HG47" s="8">
        <f t="shared" ca="1" si="422"/>
        <v>0</v>
      </c>
      <c r="HH47" s="8">
        <f t="shared" ca="1" si="423"/>
        <v>0</v>
      </c>
      <c r="HI47" s="8">
        <f t="shared" ca="1" si="424"/>
        <v>0</v>
      </c>
      <c r="HJ47" s="8">
        <f t="shared" ca="1" si="425"/>
        <v>0</v>
      </c>
      <c r="HK47" s="8">
        <f t="shared" ca="1" si="426"/>
        <v>0</v>
      </c>
      <c r="HL47" s="8">
        <f t="shared" ca="1" si="427"/>
        <v>0</v>
      </c>
      <c r="HM47" s="8">
        <f t="shared" ca="1" si="428"/>
        <v>0</v>
      </c>
      <c r="HN47" s="8">
        <f t="shared" ca="1" si="429"/>
        <v>0</v>
      </c>
      <c r="HO47" s="8">
        <f t="shared" ca="1" si="430"/>
        <v>0</v>
      </c>
      <c r="HP47" s="8">
        <f t="shared" ca="1" si="431"/>
        <v>0</v>
      </c>
      <c r="HQ47" s="8">
        <f t="shared" ca="1" si="432"/>
        <v>0</v>
      </c>
      <c r="HR47" s="8">
        <f t="shared" ca="1" si="433"/>
        <v>0</v>
      </c>
      <c r="HS47" s="8">
        <f t="shared" ca="1" si="434"/>
        <v>0</v>
      </c>
      <c r="HT47" s="8">
        <f t="shared" ca="1" si="435"/>
        <v>0</v>
      </c>
      <c r="HU47" s="8">
        <f t="shared" ca="1" si="436"/>
        <v>0</v>
      </c>
      <c r="HV47" s="8">
        <f t="shared" ca="1" si="437"/>
        <v>0</v>
      </c>
      <c r="HW47" s="8">
        <f t="shared" ca="1" si="438"/>
        <v>0</v>
      </c>
      <c r="HX47" s="8">
        <f t="shared" ca="1" si="439"/>
        <v>0</v>
      </c>
      <c r="HY47" s="8">
        <f t="shared" ca="1" si="440"/>
        <v>0</v>
      </c>
      <c r="HZ47" s="8">
        <f t="shared" ca="1" si="441"/>
        <v>0</v>
      </c>
      <c r="IA47" s="8">
        <f t="shared" ca="1" si="442"/>
        <v>0</v>
      </c>
      <c r="IB47" s="8">
        <f t="shared" ca="1" si="443"/>
        <v>0</v>
      </c>
      <c r="IC47" s="8">
        <f t="shared" ca="1" si="444"/>
        <v>0</v>
      </c>
      <c r="ID47" s="8">
        <f t="shared" ca="1" si="445"/>
        <v>0</v>
      </c>
      <c r="IE47" s="8">
        <f t="shared" ca="1" si="446"/>
        <v>0</v>
      </c>
      <c r="IF47" s="8">
        <f t="shared" ca="1" si="447"/>
        <v>0</v>
      </c>
      <c r="IG47" s="8">
        <f t="shared" ca="1" si="448"/>
        <v>0</v>
      </c>
      <c r="IH47" s="8">
        <f t="shared" ca="1" si="449"/>
        <v>0</v>
      </c>
      <c r="II47" s="8">
        <f t="shared" ca="1" si="450"/>
        <v>0</v>
      </c>
      <c r="IJ47" s="8">
        <f t="shared" ca="1" si="451"/>
        <v>0</v>
      </c>
      <c r="IK47" s="8">
        <f t="shared" ca="1" si="452"/>
        <v>0</v>
      </c>
      <c r="IL47" s="8">
        <f t="shared" ca="1" si="453"/>
        <v>0</v>
      </c>
      <c r="IM47" s="8">
        <f t="shared" ca="1" si="454"/>
        <v>0</v>
      </c>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row>
    <row r="48" spans="1:348" ht="18.399999999999999">
      <c r="A48" s="29"/>
      <c r="B48" s="16"/>
      <c r="C48" s="249"/>
      <c r="D48" s="249"/>
      <c r="E48" s="156"/>
      <c r="F48" s="156"/>
      <c r="G48" s="157"/>
      <c r="H48" s="117" t="str">
        <f>IFERROR(VLOOKUP(E48, 'General Project Info'!$C$32:$I$42, 7, FALSE), "")</f>
        <v/>
      </c>
      <c r="I48" s="118">
        <f>IFERROR(Y48*VLOOKUP(E48, 'General Project Info'!$R$32:$T$42, 3, FALSE), 0)</f>
        <v>0</v>
      </c>
      <c r="J48" s="119">
        <f t="shared" si="470"/>
        <v>0</v>
      </c>
      <c r="K48" s="119">
        <f t="shared" si="455"/>
        <v>0</v>
      </c>
      <c r="L48" s="162"/>
      <c r="M48" s="162"/>
      <c r="N48" s="163"/>
      <c r="O48" s="163"/>
      <c r="P48" s="163"/>
      <c r="Q48" s="153">
        <f t="shared" si="348"/>
        <v>0</v>
      </c>
      <c r="R48" s="16"/>
      <c r="S48" s="29"/>
      <c r="U48" s="26">
        <f>IFERROR(VLOOKUP($E48, 'Unit Conversions Array'!$B$4:$AA$24, 26, FALSE),0)</f>
        <v>0</v>
      </c>
      <c r="V48">
        <f>VLOOKUP(E48, 'General Project Info'!$R$32:$W$42, 6, FALSE)</f>
        <v>1</v>
      </c>
      <c r="W48">
        <f t="shared" si="349"/>
        <v>0</v>
      </c>
      <c r="X48">
        <f>IFERROR(G48*INDEX('Unit Conversions Array'!$E$4:$Y$24, MATCH('Scenarios &amp; Measures'!E48, 'Unit Conversions Array'!$B$4:$B$24, 0), MATCH('Scenarios &amp; Measures'!H48, 'Unit Conversions Array'!$E$3:$Y$3, 0)), 0)</f>
        <v>0</v>
      </c>
      <c r="Y48" s="8">
        <f t="shared" si="456"/>
        <v>0</v>
      </c>
      <c r="Z48" s="111" t="str">
        <f t="shared" si="457"/>
        <v/>
      </c>
      <c r="AA48" s="111">
        <f>IFERROR(IF(AND(U48=1,E48="Electricity"),Y48*INDEX('Scenarios &amp; Measures'!$AQ$62:$EM$62,1,MATCH(F48+1,'Scenarios &amp; Measures'!$AQ$61:$EM$61,0)), IF(U48=1,$Y48*VLOOKUP($E48, 'General Project Info'!$R$32:$W$42, 5, FALSE),0)),0)</f>
        <v>0</v>
      </c>
      <c r="AB48" s="93">
        <f>IF(E48="Electricity",Y48*SUM(INDEX('Scenarios &amp; Measures'!$AQ$62:$EM$62,1,MATCH(F48+1,'Scenarios &amp; Measures'!$AQ$61:$EM$61,0)):INDEX('Scenarios &amp; Measures'!$AQ$62:$EM$62,1,MATCH(F48+'General Project Info'!$F$20,'Scenarios &amp; Measures'!$AQ$61:$EM$61,0))),SUMIF(E48,"Solar_PV_or_Wind",J48)*$Y$10)</f>
        <v>0</v>
      </c>
      <c r="AC48" s="111">
        <f>IFERROR(IF(U48=0, Y48*VLOOKUP(E48, 'General Project Info'!$R$32:$W$42, 5, FALSE), 0), 0)</f>
        <v>0</v>
      </c>
      <c r="AD48" s="11">
        <f t="shared" si="468"/>
        <v>0</v>
      </c>
      <c r="AE48" s="11">
        <f t="shared" si="458"/>
        <v>20</v>
      </c>
      <c r="AF48" s="11">
        <f t="shared" si="459"/>
        <v>-20</v>
      </c>
      <c r="AG48" s="11">
        <f t="shared" si="460"/>
        <v>0</v>
      </c>
      <c r="AH48">
        <f t="shared" si="350"/>
        <v>0</v>
      </c>
      <c r="AI48" s="116">
        <f t="shared" ca="1" si="469"/>
        <v>0</v>
      </c>
      <c r="AJ48" s="116">
        <f t="shared" ca="1" si="461"/>
        <v>0</v>
      </c>
      <c r="AK48" s="11">
        <f t="shared" ca="1" si="466"/>
        <v>0</v>
      </c>
      <c r="AL48" s="11">
        <f>IF($W$10="RECs", -AA48/VLOOKUP("RECs", 'General Project Info'!$R$32:$W$42, 5, FALSE)*$W$11*IF($Y$11=$AB$12, $Y$10, (1/($AB$12-$Y$11))*(1-($Y$11/$AB$12)^$Y$10)*$AB$12), 0)</f>
        <v>0</v>
      </c>
      <c r="AM48" s="11">
        <f t="shared" si="351"/>
        <v>0</v>
      </c>
      <c r="AN48" s="11">
        <f t="shared" si="352"/>
        <v>0</v>
      </c>
      <c r="AO48" s="11">
        <f t="shared" ca="1" si="462"/>
        <v>0</v>
      </c>
      <c r="AQ48" s="93">
        <f t="shared" ca="1" si="463"/>
        <v>0</v>
      </c>
      <c r="AR48" s="93">
        <f t="shared" ca="1" si="472"/>
        <v>0</v>
      </c>
      <c r="AS48" s="93">
        <f t="shared" ca="1" si="472"/>
        <v>0</v>
      </c>
      <c r="AT48" s="93">
        <f t="shared" ca="1" si="472"/>
        <v>0</v>
      </c>
      <c r="AU48" s="93">
        <f t="shared" ca="1" si="472"/>
        <v>0</v>
      </c>
      <c r="AV48" s="93">
        <f t="shared" ca="1" si="472"/>
        <v>0</v>
      </c>
      <c r="AW48" s="93">
        <f t="shared" ca="1" si="472"/>
        <v>0</v>
      </c>
      <c r="AX48" s="93">
        <f t="shared" ca="1" si="472"/>
        <v>0</v>
      </c>
      <c r="AY48" s="93">
        <f t="shared" ca="1" si="472"/>
        <v>0</v>
      </c>
      <c r="AZ48" s="93">
        <f t="shared" ca="1" si="472"/>
        <v>0</v>
      </c>
      <c r="BA48" s="93">
        <f t="shared" ca="1" si="472"/>
        <v>0</v>
      </c>
      <c r="BB48" s="93">
        <f t="shared" ca="1" si="472"/>
        <v>0</v>
      </c>
      <c r="BC48" s="93">
        <f t="shared" ca="1" si="472"/>
        <v>0</v>
      </c>
      <c r="BD48" s="93">
        <f t="shared" ca="1" si="472"/>
        <v>0</v>
      </c>
      <c r="BE48" s="93">
        <f t="shared" ca="1" si="472"/>
        <v>0</v>
      </c>
      <c r="BF48" s="93">
        <f t="shared" ca="1" si="472"/>
        <v>0</v>
      </c>
      <c r="BG48" s="93">
        <f t="shared" ca="1" si="472"/>
        <v>0</v>
      </c>
      <c r="BH48" s="93">
        <f t="shared" ca="1" si="472"/>
        <v>0</v>
      </c>
      <c r="BI48" s="93">
        <f t="shared" ca="1" si="472"/>
        <v>0</v>
      </c>
      <c r="BJ48" s="93">
        <f t="shared" ca="1" si="472"/>
        <v>0</v>
      </c>
      <c r="BK48" s="93">
        <f t="shared" ca="1" si="472"/>
        <v>0</v>
      </c>
      <c r="BL48" s="93">
        <f t="shared" ca="1" si="472"/>
        <v>0</v>
      </c>
      <c r="BM48" s="93">
        <f t="shared" ca="1" si="472"/>
        <v>0</v>
      </c>
      <c r="BN48" s="93">
        <f t="shared" ca="1" si="472"/>
        <v>0</v>
      </c>
      <c r="BO48" s="93">
        <f t="shared" ca="1" si="472"/>
        <v>0</v>
      </c>
      <c r="BP48" s="93">
        <f t="shared" ca="1" si="472"/>
        <v>0</v>
      </c>
      <c r="BQ48" s="93">
        <f t="shared" ca="1" si="472"/>
        <v>0</v>
      </c>
      <c r="BR48" s="93">
        <f t="shared" ca="1" si="472"/>
        <v>0</v>
      </c>
      <c r="BS48" s="93">
        <f t="shared" ca="1" si="472"/>
        <v>0</v>
      </c>
      <c r="BT48" s="93">
        <f t="shared" ca="1" si="472"/>
        <v>0</v>
      </c>
      <c r="BU48" s="93">
        <f t="shared" ca="1" si="472"/>
        <v>0</v>
      </c>
      <c r="BV48" s="93">
        <f t="shared" ca="1" si="472"/>
        <v>0</v>
      </c>
      <c r="BW48" s="93">
        <f t="shared" ca="1" si="472"/>
        <v>0</v>
      </c>
      <c r="BX48" s="93">
        <f t="shared" ca="1" si="472"/>
        <v>0</v>
      </c>
      <c r="BY48" s="93">
        <f t="shared" ca="1" si="472"/>
        <v>0</v>
      </c>
      <c r="BZ48" s="93">
        <f t="shared" ca="1" si="472"/>
        <v>0</v>
      </c>
      <c r="CA48" s="93">
        <f t="shared" ca="1" si="472"/>
        <v>0</v>
      </c>
      <c r="CB48" s="93">
        <f t="shared" ca="1" si="472"/>
        <v>0</v>
      </c>
      <c r="CC48" s="93">
        <f t="shared" ca="1" si="472"/>
        <v>0</v>
      </c>
      <c r="CD48" s="93">
        <f t="shared" ca="1" si="472"/>
        <v>0</v>
      </c>
      <c r="CE48" s="93">
        <f t="shared" ca="1" si="472"/>
        <v>0</v>
      </c>
      <c r="CF48" s="93">
        <f t="shared" ca="1" si="472"/>
        <v>0</v>
      </c>
      <c r="CG48" s="93">
        <f t="shared" ca="1" si="472"/>
        <v>0</v>
      </c>
      <c r="CH48" s="93">
        <f t="shared" ca="1" si="472"/>
        <v>0</v>
      </c>
      <c r="CI48" s="93">
        <f t="shared" ca="1" si="472"/>
        <v>0</v>
      </c>
      <c r="CJ48" s="93">
        <f t="shared" ca="1" si="472"/>
        <v>0</v>
      </c>
      <c r="CK48" s="93">
        <f t="shared" ca="1" si="472"/>
        <v>0</v>
      </c>
      <c r="CL48" s="93">
        <f t="shared" ca="1" si="472"/>
        <v>0</v>
      </c>
      <c r="CM48" s="93">
        <f t="shared" ca="1" si="472"/>
        <v>0</v>
      </c>
      <c r="CN48" s="93">
        <f t="shared" ca="1" si="472"/>
        <v>0</v>
      </c>
      <c r="CO48" s="93">
        <f t="shared" ca="1" si="472"/>
        <v>0</v>
      </c>
      <c r="CP48" s="93">
        <f t="shared" ca="1" si="472"/>
        <v>0</v>
      </c>
      <c r="CQ48" s="93">
        <f t="shared" ca="1" si="472"/>
        <v>0</v>
      </c>
      <c r="CR48" s="93">
        <f t="shared" ca="1" si="472"/>
        <v>0</v>
      </c>
      <c r="CS48" s="93">
        <f t="shared" ca="1" si="472"/>
        <v>0</v>
      </c>
      <c r="CT48" s="93">
        <f t="shared" ca="1" si="472"/>
        <v>0</v>
      </c>
      <c r="CU48" s="93">
        <f t="shared" ca="1" si="472"/>
        <v>0</v>
      </c>
      <c r="CV48" s="93">
        <f t="shared" ca="1" si="472"/>
        <v>0</v>
      </c>
      <c r="CW48" s="93">
        <f t="shared" ca="1" si="472"/>
        <v>0</v>
      </c>
      <c r="CX48" s="93">
        <f t="shared" ca="1" si="472"/>
        <v>0</v>
      </c>
      <c r="CY48" s="93">
        <f t="shared" ca="1" si="472"/>
        <v>0</v>
      </c>
      <c r="CZ48" s="93">
        <f t="shared" ca="1" si="472"/>
        <v>0</v>
      </c>
      <c r="DA48" s="93">
        <f t="shared" ca="1" si="472"/>
        <v>0</v>
      </c>
      <c r="DB48" s="93">
        <f t="shared" ca="1" si="472"/>
        <v>0</v>
      </c>
      <c r="DC48" s="93">
        <f t="shared" ref="DC48:EM51" ca="1" si="473">IFERROR(IF(DC$8&gt;=$F48,IF((DC$8-$F48)&gt;=$Y$10, 0, IF(MOD($AG48+(DC$8-$F48), $L48)=0, (($N48-$O48)*$AB$11^DC$38), 0)),0), 0)</f>
        <v>0</v>
      </c>
      <c r="DD48" s="93">
        <f t="shared" ca="1" si="473"/>
        <v>0</v>
      </c>
      <c r="DE48" s="93">
        <f t="shared" ca="1" si="473"/>
        <v>0</v>
      </c>
      <c r="DF48" s="93">
        <f t="shared" ca="1" si="473"/>
        <v>0</v>
      </c>
      <c r="DG48" s="93">
        <f t="shared" ca="1" si="473"/>
        <v>0</v>
      </c>
      <c r="DH48" s="93">
        <f t="shared" ca="1" si="473"/>
        <v>0</v>
      </c>
      <c r="DI48" s="93">
        <f t="shared" ca="1" si="473"/>
        <v>0</v>
      </c>
      <c r="DJ48" s="93">
        <f t="shared" ca="1" si="473"/>
        <v>0</v>
      </c>
      <c r="DK48" s="93">
        <f t="shared" ca="1" si="473"/>
        <v>0</v>
      </c>
      <c r="DL48" s="93">
        <f t="shared" ca="1" si="473"/>
        <v>0</v>
      </c>
      <c r="DM48" s="93">
        <f t="shared" ca="1" si="473"/>
        <v>0</v>
      </c>
      <c r="DN48" s="93">
        <f t="shared" ca="1" si="473"/>
        <v>0</v>
      </c>
      <c r="DO48" s="93">
        <f t="shared" ca="1" si="473"/>
        <v>0</v>
      </c>
      <c r="DP48" s="93">
        <f t="shared" ca="1" si="473"/>
        <v>0</v>
      </c>
      <c r="DQ48" s="93">
        <f t="shared" ca="1" si="473"/>
        <v>0</v>
      </c>
      <c r="DR48" s="93">
        <f t="shared" ca="1" si="473"/>
        <v>0</v>
      </c>
      <c r="DS48" s="93">
        <f t="shared" ca="1" si="473"/>
        <v>0</v>
      </c>
      <c r="DT48" s="93">
        <f t="shared" ca="1" si="473"/>
        <v>0</v>
      </c>
      <c r="DU48" s="93">
        <f t="shared" ca="1" si="473"/>
        <v>0</v>
      </c>
      <c r="DV48" s="93">
        <f t="shared" ca="1" si="473"/>
        <v>0</v>
      </c>
      <c r="DW48" s="93">
        <f t="shared" ca="1" si="473"/>
        <v>0</v>
      </c>
      <c r="DX48" s="93">
        <f t="shared" ca="1" si="473"/>
        <v>0</v>
      </c>
      <c r="DY48" s="93">
        <f t="shared" ca="1" si="473"/>
        <v>0</v>
      </c>
      <c r="DZ48" s="93">
        <f t="shared" ca="1" si="473"/>
        <v>0</v>
      </c>
      <c r="EA48" s="93">
        <f t="shared" ca="1" si="473"/>
        <v>0</v>
      </c>
      <c r="EB48" s="93">
        <f t="shared" ca="1" si="473"/>
        <v>0</v>
      </c>
      <c r="EC48" s="93">
        <f t="shared" ca="1" si="473"/>
        <v>0</v>
      </c>
      <c r="ED48" s="93">
        <f t="shared" ca="1" si="473"/>
        <v>0</v>
      </c>
      <c r="EE48" s="93">
        <f t="shared" ca="1" si="473"/>
        <v>0</v>
      </c>
      <c r="EF48" s="93">
        <f t="shared" ca="1" si="473"/>
        <v>0</v>
      </c>
      <c r="EG48" s="93">
        <f t="shared" ca="1" si="473"/>
        <v>0</v>
      </c>
      <c r="EH48" s="93">
        <f t="shared" ca="1" si="473"/>
        <v>0</v>
      </c>
      <c r="EI48" s="93">
        <f t="shared" ca="1" si="473"/>
        <v>0</v>
      </c>
      <c r="EJ48" s="93">
        <f t="shared" ca="1" si="473"/>
        <v>0</v>
      </c>
      <c r="EK48" s="93">
        <f t="shared" ca="1" si="473"/>
        <v>0</v>
      </c>
      <c r="EL48" s="93">
        <f t="shared" ca="1" si="473"/>
        <v>0</v>
      </c>
      <c r="EM48" s="93">
        <f t="shared" ca="1" si="473"/>
        <v>0</v>
      </c>
      <c r="EO48" s="8"/>
      <c r="EP48" s="93"/>
      <c r="EQ48" s="8">
        <f t="shared" ca="1" si="464"/>
        <v>0</v>
      </c>
      <c r="ER48" s="8">
        <f t="shared" ca="1" si="355"/>
        <v>0</v>
      </c>
      <c r="ES48" s="8">
        <f t="shared" ca="1" si="356"/>
        <v>0</v>
      </c>
      <c r="ET48" s="8">
        <f t="shared" ca="1" si="357"/>
        <v>0</v>
      </c>
      <c r="EU48" s="8">
        <f t="shared" ca="1" si="358"/>
        <v>0</v>
      </c>
      <c r="EV48" s="8">
        <f t="shared" ca="1" si="359"/>
        <v>0</v>
      </c>
      <c r="EW48" s="8">
        <f t="shared" ca="1" si="360"/>
        <v>0</v>
      </c>
      <c r="EX48" s="8">
        <f t="shared" ca="1" si="361"/>
        <v>0</v>
      </c>
      <c r="EY48" s="8">
        <f t="shared" ca="1" si="362"/>
        <v>0</v>
      </c>
      <c r="EZ48" s="8">
        <f t="shared" ca="1" si="363"/>
        <v>0</v>
      </c>
      <c r="FA48" s="8">
        <f t="shared" ca="1" si="364"/>
        <v>0</v>
      </c>
      <c r="FB48" s="8">
        <f t="shared" ca="1" si="365"/>
        <v>0</v>
      </c>
      <c r="FC48" s="8">
        <f t="shared" ca="1" si="366"/>
        <v>0</v>
      </c>
      <c r="FD48" s="8">
        <f t="shared" ca="1" si="367"/>
        <v>0</v>
      </c>
      <c r="FE48" s="8">
        <f t="shared" ca="1" si="368"/>
        <v>0</v>
      </c>
      <c r="FF48" s="8">
        <f t="shared" ca="1" si="369"/>
        <v>0</v>
      </c>
      <c r="FG48" s="8">
        <f t="shared" ca="1" si="370"/>
        <v>0</v>
      </c>
      <c r="FH48" s="8">
        <f t="shared" ca="1" si="371"/>
        <v>0</v>
      </c>
      <c r="FI48" s="8">
        <f t="shared" ca="1" si="372"/>
        <v>0</v>
      </c>
      <c r="FJ48" s="8">
        <f t="shared" ca="1" si="373"/>
        <v>0</v>
      </c>
      <c r="FK48" s="8">
        <f t="shared" ca="1" si="374"/>
        <v>0</v>
      </c>
      <c r="FL48" s="8">
        <f t="shared" ca="1" si="375"/>
        <v>0</v>
      </c>
      <c r="FM48" s="8">
        <f t="shared" ca="1" si="376"/>
        <v>0</v>
      </c>
      <c r="FN48" s="8">
        <f t="shared" ca="1" si="377"/>
        <v>0</v>
      </c>
      <c r="FO48" s="8">
        <f t="shared" ca="1" si="378"/>
        <v>0</v>
      </c>
      <c r="FP48" s="8">
        <f t="shared" ca="1" si="379"/>
        <v>0</v>
      </c>
      <c r="FQ48" s="8">
        <f t="shared" ca="1" si="380"/>
        <v>0</v>
      </c>
      <c r="FR48" s="8">
        <f t="shared" ca="1" si="381"/>
        <v>0</v>
      </c>
      <c r="FS48" s="8">
        <f t="shared" ca="1" si="382"/>
        <v>0</v>
      </c>
      <c r="FT48" s="8">
        <f t="shared" ca="1" si="383"/>
        <v>0</v>
      </c>
      <c r="FU48" s="8">
        <f t="shared" ca="1" si="384"/>
        <v>0</v>
      </c>
      <c r="FV48" s="8">
        <f t="shared" ca="1" si="385"/>
        <v>0</v>
      </c>
      <c r="FW48" s="8">
        <f t="shared" ca="1" si="386"/>
        <v>0</v>
      </c>
      <c r="FX48" s="8">
        <f t="shared" ca="1" si="387"/>
        <v>0</v>
      </c>
      <c r="FY48" s="8">
        <f t="shared" ca="1" si="388"/>
        <v>0</v>
      </c>
      <c r="FZ48" s="8">
        <f t="shared" ca="1" si="389"/>
        <v>0</v>
      </c>
      <c r="GA48" s="8">
        <f t="shared" ca="1" si="390"/>
        <v>0</v>
      </c>
      <c r="GB48" s="8">
        <f t="shared" ca="1" si="391"/>
        <v>0</v>
      </c>
      <c r="GC48" s="8">
        <f t="shared" ca="1" si="392"/>
        <v>0</v>
      </c>
      <c r="GD48" s="8">
        <f t="shared" ca="1" si="393"/>
        <v>0</v>
      </c>
      <c r="GE48" s="8">
        <f t="shared" ca="1" si="394"/>
        <v>0</v>
      </c>
      <c r="GF48" s="8">
        <f t="shared" ca="1" si="395"/>
        <v>0</v>
      </c>
      <c r="GG48" s="8">
        <f t="shared" ca="1" si="396"/>
        <v>0</v>
      </c>
      <c r="GH48" s="8">
        <f t="shared" ca="1" si="397"/>
        <v>0</v>
      </c>
      <c r="GI48" s="8">
        <f t="shared" ca="1" si="398"/>
        <v>0</v>
      </c>
      <c r="GJ48" s="8">
        <f t="shared" ca="1" si="399"/>
        <v>0</v>
      </c>
      <c r="GK48" s="8">
        <f t="shared" ca="1" si="400"/>
        <v>0</v>
      </c>
      <c r="GL48" s="8">
        <f t="shared" ca="1" si="401"/>
        <v>0</v>
      </c>
      <c r="GM48" s="8">
        <f t="shared" ca="1" si="402"/>
        <v>0</v>
      </c>
      <c r="GN48" s="8">
        <f t="shared" ca="1" si="403"/>
        <v>0</v>
      </c>
      <c r="GO48" s="8">
        <f t="shared" ca="1" si="404"/>
        <v>0</v>
      </c>
      <c r="GP48" s="8">
        <f t="shared" ca="1" si="405"/>
        <v>0</v>
      </c>
      <c r="GQ48" s="8">
        <f t="shared" ca="1" si="406"/>
        <v>0</v>
      </c>
      <c r="GR48" s="8">
        <f t="shared" ca="1" si="407"/>
        <v>0</v>
      </c>
      <c r="GS48" s="8">
        <f t="shared" ca="1" si="408"/>
        <v>0</v>
      </c>
      <c r="GT48" s="8">
        <f t="shared" ca="1" si="409"/>
        <v>0</v>
      </c>
      <c r="GU48" s="8">
        <f t="shared" ca="1" si="410"/>
        <v>0</v>
      </c>
      <c r="GV48" s="8">
        <f t="shared" ca="1" si="411"/>
        <v>0</v>
      </c>
      <c r="GW48" s="8">
        <f t="shared" ca="1" si="412"/>
        <v>0</v>
      </c>
      <c r="GX48" s="8">
        <f t="shared" ca="1" si="413"/>
        <v>0</v>
      </c>
      <c r="GY48" s="8">
        <f t="shared" ca="1" si="414"/>
        <v>0</v>
      </c>
      <c r="GZ48" s="8">
        <f t="shared" ca="1" si="415"/>
        <v>0</v>
      </c>
      <c r="HA48" s="8">
        <f t="shared" ca="1" si="416"/>
        <v>0</v>
      </c>
      <c r="HB48" s="8">
        <f t="shared" ca="1" si="417"/>
        <v>0</v>
      </c>
      <c r="HC48" s="8">
        <f t="shared" ca="1" si="418"/>
        <v>0</v>
      </c>
      <c r="HD48" s="8">
        <f t="shared" ca="1" si="419"/>
        <v>0</v>
      </c>
      <c r="HE48" s="8">
        <f t="shared" ca="1" si="420"/>
        <v>0</v>
      </c>
      <c r="HF48" s="8">
        <f t="shared" ca="1" si="421"/>
        <v>0</v>
      </c>
      <c r="HG48" s="8">
        <f t="shared" ca="1" si="422"/>
        <v>0</v>
      </c>
      <c r="HH48" s="8">
        <f t="shared" ca="1" si="423"/>
        <v>0</v>
      </c>
      <c r="HI48" s="8">
        <f t="shared" ca="1" si="424"/>
        <v>0</v>
      </c>
      <c r="HJ48" s="8">
        <f t="shared" ca="1" si="425"/>
        <v>0</v>
      </c>
      <c r="HK48" s="8">
        <f t="shared" ca="1" si="426"/>
        <v>0</v>
      </c>
      <c r="HL48" s="8">
        <f t="shared" ca="1" si="427"/>
        <v>0</v>
      </c>
      <c r="HM48" s="8">
        <f t="shared" ca="1" si="428"/>
        <v>0</v>
      </c>
      <c r="HN48" s="8">
        <f t="shared" ca="1" si="429"/>
        <v>0</v>
      </c>
      <c r="HO48" s="8">
        <f t="shared" ca="1" si="430"/>
        <v>0</v>
      </c>
      <c r="HP48" s="8">
        <f t="shared" ca="1" si="431"/>
        <v>0</v>
      </c>
      <c r="HQ48" s="8">
        <f t="shared" ca="1" si="432"/>
        <v>0</v>
      </c>
      <c r="HR48" s="8">
        <f t="shared" ca="1" si="433"/>
        <v>0</v>
      </c>
      <c r="HS48" s="8">
        <f t="shared" ca="1" si="434"/>
        <v>0</v>
      </c>
      <c r="HT48" s="8">
        <f t="shared" ca="1" si="435"/>
        <v>0</v>
      </c>
      <c r="HU48" s="8">
        <f t="shared" ca="1" si="436"/>
        <v>0</v>
      </c>
      <c r="HV48" s="8">
        <f t="shared" ca="1" si="437"/>
        <v>0</v>
      </c>
      <c r="HW48" s="8">
        <f t="shared" ca="1" si="438"/>
        <v>0</v>
      </c>
      <c r="HX48" s="8">
        <f t="shared" ca="1" si="439"/>
        <v>0</v>
      </c>
      <c r="HY48" s="8">
        <f t="shared" ca="1" si="440"/>
        <v>0</v>
      </c>
      <c r="HZ48" s="8">
        <f t="shared" ca="1" si="441"/>
        <v>0</v>
      </c>
      <c r="IA48" s="8">
        <f t="shared" ca="1" si="442"/>
        <v>0</v>
      </c>
      <c r="IB48" s="8">
        <f t="shared" ca="1" si="443"/>
        <v>0</v>
      </c>
      <c r="IC48" s="8">
        <f t="shared" ca="1" si="444"/>
        <v>0</v>
      </c>
      <c r="ID48" s="8">
        <f t="shared" ca="1" si="445"/>
        <v>0</v>
      </c>
      <c r="IE48" s="8">
        <f t="shared" ca="1" si="446"/>
        <v>0</v>
      </c>
      <c r="IF48" s="8">
        <f t="shared" ca="1" si="447"/>
        <v>0</v>
      </c>
      <c r="IG48" s="8">
        <f t="shared" ca="1" si="448"/>
        <v>0</v>
      </c>
      <c r="IH48" s="8">
        <f t="shared" ca="1" si="449"/>
        <v>0</v>
      </c>
      <c r="II48" s="8">
        <f t="shared" ca="1" si="450"/>
        <v>0</v>
      </c>
      <c r="IJ48" s="8">
        <f t="shared" ca="1" si="451"/>
        <v>0</v>
      </c>
      <c r="IK48" s="8">
        <f t="shared" ca="1" si="452"/>
        <v>0</v>
      </c>
      <c r="IL48" s="8">
        <f t="shared" ca="1" si="453"/>
        <v>0</v>
      </c>
      <c r="IM48" s="8">
        <f t="shared" ca="1" si="454"/>
        <v>0</v>
      </c>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row>
    <row r="49" spans="1:348" ht="18.399999999999999">
      <c r="A49" s="29"/>
      <c r="B49" s="16"/>
      <c r="C49" s="249"/>
      <c r="D49" s="249"/>
      <c r="E49" s="156"/>
      <c r="F49" s="156"/>
      <c r="G49" s="157"/>
      <c r="H49" s="117" t="str">
        <f>IFERROR(VLOOKUP(E49, 'General Project Info'!$C$32:$I$42, 7, FALSE), "")</f>
        <v/>
      </c>
      <c r="I49" s="118">
        <f>IFERROR(Y49*VLOOKUP(E49, 'General Project Info'!$R$32:$T$42, 3, FALSE), 0)</f>
        <v>0</v>
      </c>
      <c r="J49" s="119">
        <f t="shared" si="470"/>
        <v>0</v>
      </c>
      <c r="K49" s="119">
        <f t="shared" si="455"/>
        <v>0</v>
      </c>
      <c r="L49" s="162"/>
      <c r="M49" s="162"/>
      <c r="N49" s="163"/>
      <c r="O49" s="163"/>
      <c r="P49" s="163"/>
      <c r="Q49" s="153">
        <f t="shared" si="348"/>
        <v>0</v>
      </c>
      <c r="R49" s="16"/>
      <c r="S49" s="29"/>
      <c r="U49" s="26">
        <f>IFERROR(VLOOKUP($E49, 'Unit Conversions Array'!$B$4:$AA$24, 26, FALSE),0)</f>
        <v>0</v>
      </c>
      <c r="V49">
        <f>VLOOKUP(E49, 'General Project Info'!$R$32:$W$42, 6, FALSE)</f>
        <v>1</v>
      </c>
      <c r="W49">
        <f t="shared" si="349"/>
        <v>0</v>
      </c>
      <c r="X49">
        <f>IFERROR(G49*INDEX('Unit Conversions Array'!$E$4:$Y$24, MATCH('Scenarios &amp; Measures'!E49, 'Unit Conversions Array'!$B$4:$B$24, 0), MATCH('Scenarios &amp; Measures'!H49, 'Unit Conversions Array'!$E$3:$Y$3, 0)), 0)</f>
        <v>0</v>
      </c>
      <c r="Y49" s="8">
        <f t="shared" si="456"/>
        <v>0</v>
      </c>
      <c r="Z49" s="111" t="str">
        <f t="shared" si="457"/>
        <v/>
      </c>
      <c r="AA49" s="111">
        <f>IFERROR(IF(AND(U49=1,E49="Electricity"),Y49*INDEX('Scenarios &amp; Measures'!$AQ$62:$EM$62,1,MATCH(F49+1,'Scenarios &amp; Measures'!$AQ$61:$EM$61,0)), IF(U49=1,$Y49*VLOOKUP($E49, 'General Project Info'!$R$32:$W$42, 5, FALSE),0)),0)</f>
        <v>0</v>
      </c>
      <c r="AB49" s="93">
        <f>IF(E49="Electricity",Y49*SUM(INDEX('Scenarios &amp; Measures'!$AQ$62:$EM$62,1,MATCH(F49+1,'Scenarios &amp; Measures'!$AQ$61:$EM$61,0)):INDEX('Scenarios &amp; Measures'!$AQ$62:$EM$62,1,MATCH(F49+'General Project Info'!$F$20,'Scenarios &amp; Measures'!$AQ$61:$EM$61,0))),SUMIF(E49,"Solar_PV_or_Wind",J49)*$Y$10)</f>
        <v>0</v>
      </c>
      <c r="AC49" s="111">
        <f>IFERROR(IF(U49=0, Y49*VLOOKUP(E49, 'General Project Info'!$R$32:$W$42, 5, FALSE), 0), 0)</f>
        <v>0</v>
      </c>
      <c r="AD49" s="11">
        <f t="shared" si="468"/>
        <v>0</v>
      </c>
      <c r="AE49" s="11">
        <f t="shared" si="458"/>
        <v>20</v>
      </c>
      <c r="AF49" s="11">
        <f t="shared" si="459"/>
        <v>-20</v>
      </c>
      <c r="AG49" s="11">
        <f t="shared" si="460"/>
        <v>0</v>
      </c>
      <c r="AH49">
        <f t="shared" si="350"/>
        <v>0</v>
      </c>
      <c r="AI49" s="116">
        <f t="shared" ca="1" si="469"/>
        <v>0</v>
      </c>
      <c r="AJ49" s="116">
        <f t="shared" ca="1" si="461"/>
        <v>0</v>
      </c>
      <c r="AK49" s="11">
        <f t="shared" ca="1" si="466"/>
        <v>0</v>
      </c>
      <c r="AL49" s="11">
        <f>IF($W$10="RECs", -AA49/VLOOKUP("RECs", 'General Project Info'!$R$32:$W$42, 5, FALSE)*$W$11*IF($Y$11=$AB$12, $Y$10, (1/($AB$12-$Y$11))*(1-($Y$11/$AB$12)^$Y$10)*$AB$12), 0)</f>
        <v>0</v>
      </c>
      <c r="AM49" s="11">
        <f t="shared" si="351"/>
        <v>0</v>
      </c>
      <c r="AN49" s="11">
        <f t="shared" si="352"/>
        <v>0</v>
      </c>
      <c r="AO49" s="11">
        <f t="shared" ca="1" si="462"/>
        <v>0</v>
      </c>
      <c r="AQ49" s="93">
        <f t="shared" ca="1" si="463"/>
        <v>0</v>
      </c>
      <c r="AR49" s="93">
        <f t="shared" ref="AR49:DC52" ca="1" si="474">IFERROR(IF(AR$8&gt;=$F49,IF((AR$8-$F49)&gt;=$Y$10, 0, IF(MOD($AG49+(AR$8-$F49), $L49)=0, (($N49-$O49)*$AB$11^AR$38), 0)),0), 0)</f>
        <v>0</v>
      </c>
      <c r="AS49" s="93">
        <f t="shared" ca="1" si="474"/>
        <v>0</v>
      </c>
      <c r="AT49" s="93">
        <f t="shared" ca="1" si="474"/>
        <v>0</v>
      </c>
      <c r="AU49" s="93">
        <f t="shared" ca="1" si="474"/>
        <v>0</v>
      </c>
      <c r="AV49" s="93">
        <f t="shared" ca="1" si="474"/>
        <v>0</v>
      </c>
      <c r="AW49" s="93">
        <f t="shared" ca="1" si="474"/>
        <v>0</v>
      </c>
      <c r="AX49" s="93">
        <f t="shared" ca="1" si="474"/>
        <v>0</v>
      </c>
      <c r="AY49" s="93">
        <f t="shared" ca="1" si="474"/>
        <v>0</v>
      </c>
      <c r="AZ49" s="93">
        <f t="shared" ca="1" si="474"/>
        <v>0</v>
      </c>
      <c r="BA49" s="93">
        <f t="shared" ca="1" si="474"/>
        <v>0</v>
      </c>
      <c r="BB49" s="93">
        <f t="shared" ca="1" si="474"/>
        <v>0</v>
      </c>
      <c r="BC49" s="93">
        <f t="shared" ca="1" si="474"/>
        <v>0</v>
      </c>
      <c r="BD49" s="93">
        <f t="shared" ca="1" si="474"/>
        <v>0</v>
      </c>
      <c r="BE49" s="93">
        <f t="shared" ca="1" si="474"/>
        <v>0</v>
      </c>
      <c r="BF49" s="93">
        <f t="shared" ca="1" si="474"/>
        <v>0</v>
      </c>
      <c r="BG49" s="93">
        <f t="shared" ca="1" si="474"/>
        <v>0</v>
      </c>
      <c r="BH49" s="93">
        <f t="shared" ca="1" si="474"/>
        <v>0</v>
      </c>
      <c r="BI49" s="93">
        <f t="shared" ca="1" si="474"/>
        <v>0</v>
      </c>
      <c r="BJ49" s="93">
        <f t="shared" ca="1" si="474"/>
        <v>0</v>
      </c>
      <c r="BK49" s="93">
        <f t="shared" ca="1" si="474"/>
        <v>0</v>
      </c>
      <c r="BL49" s="93">
        <f t="shared" ca="1" si="474"/>
        <v>0</v>
      </c>
      <c r="BM49" s="93">
        <f t="shared" ca="1" si="474"/>
        <v>0</v>
      </c>
      <c r="BN49" s="93">
        <f t="shared" ca="1" si="474"/>
        <v>0</v>
      </c>
      <c r="BO49" s="93">
        <f t="shared" ca="1" si="474"/>
        <v>0</v>
      </c>
      <c r="BP49" s="93">
        <f t="shared" ca="1" si="474"/>
        <v>0</v>
      </c>
      <c r="BQ49" s="93">
        <f t="shared" ca="1" si="474"/>
        <v>0</v>
      </c>
      <c r="BR49" s="93">
        <f t="shared" ca="1" si="474"/>
        <v>0</v>
      </c>
      <c r="BS49" s="93">
        <f t="shared" ca="1" si="474"/>
        <v>0</v>
      </c>
      <c r="BT49" s="93">
        <f t="shared" ca="1" si="474"/>
        <v>0</v>
      </c>
      <c r="BU49" s="93">
        <f t="shared" ca="1" si="474"/>
        <v>0</v>
      </c>
      <c r="BV49" s="93">
        <f t="shared" ca="1" si="474"/>
        <v>0</v>
      </c>
      <c r="BW49" s="93">
        <f t="shared" ca="1" si="474"/>
        <v>0</v>
      </c>
      <c r="BX49" s="93">
        <f t="shared" ca="1" si="474"/>
        <v>0</v>
      </c>
      <c r="BY49" s="93">
        <f t="shared" ca="1" si="474"/>
        <v>0</v>
      </c>
      <c r="BZ49" s="93">
        <f t="shared" ca="1" si="474"/>
        <v>0</v>
      </c>
      <c r="CA49" s="93">
        <f t="shared" ca="1" si="474"/>
        <v>0</v>
      </c>
      <c r="CB49" s="93">
        <f t="shared" ca="1" si="474"/>
        <v>0</v>
      </c>
      <c r="CC49" s="93">
        <f t="shared" ca="1" si="474"/>
        <v>0</v>
      </c>
      <c r="CD49" s="93">
        <f t="shared" ca="1" si="474"/>
        <v>0</v>
      </c>
      <c r="CE49" s="93">
        <f t="shared" ca="1" si="474"/>
        <v>0</v>
      </c>
      <c r="CF49" s="93">
        <f t="shared" ca="1" si="474"/>
        <v>0</v>
      </c>
      <c r="CG49" s="93">
        <f t="shared" ca="1" si="474"/>
        <v>0</v>
      </c>
      <c r="CH49" s="93">
        <f t="shared" ca="1" si="474"/>
        <v>0</v>
      </c>
      <c r="CI49" s="93">
        <f t="shared" ca="1" si="474"/>
        <v>0</v>
      </c>
      <c r="CJ49" s="93">
        <f t="shared" ca="1" si="474"/>
        <v>0</v>
      </c>
      <c r="CK49" s="93">
        <f t="shared" ca="1" si="474"/>
        <v>0</v>
      </c>
      <c r="CL49" s="93">
        <f t="shared" ca="1" si="474"/>
        <v>0</v>
      </c>
      <c r="CM49" s="93">
        <f t="shared" ca="1" si="474"/>
        <v>0</v>
      </c>
      <c r="CN49" s="93">
        <f t="shared" ca="1" si="474"/>
        <v>0</v>
      </c>
      <c r="CO49" s="93">
        <f t="shared" ca="1" si="474"/>
        <v>0</v>
      </c>
      <c r="CP49" s="93">
        <f t="shared" ca="1" si="474"/>
        <v>0</v>
      </c>
      <c r="CQ49" s="93">
        <f t="shared" ca="1" si="474"/>
        <v>0</v>
      </c>
      <c r="CR49" s="93">
        <f t="shared" ca="1" si="474"/>
        <v>0</v>
      </c>
      <c r="CS49" s="93">
        <f t="shared" ca="1" si="474"/>
        <v>0</v>
      </c>
      <c r="CT49" s="93">
        <f t="shared" ca="1" si="474"/>
        <v>0</v>
      </c>
      <c r="CU49" s="93">
        <f t="shared" ca="1" si="474"/>
        <v>0</v>
      </c>
      <c r="CV49" s="93">
        <f t="shared" ca="1" si="474"/>
        <v>0</v>
      </c>
      <c r="CW49" s="93">
        <f t="shared" ca="1" si="474"/>
        <v>0</v>
      </c>
      <c r="CX49" s="93">
        <f t="shared" ca="1" si="474"/>
        <v>0</v>
      </c>
      <c r="CY49" s="93">
        <f t="shared" ca="1" si="474"/>
        <v>0</v>
      </c>
      <c r="CZ49" s="93">
        <f t="shared" ca="1" si="474"/>
        <v>0</v>
      </c>
      <c r="DA49" s="93">
        <f t="shared" ca="1" si="474"/>
        <v>0</v>
      </c>
      <c r="DB49" s="93">
        <f t="shared" ca="1" si="474"/>
        <v>0</v>
      </c>
      <c r="DC49" s="93">
        <f t="shared" ca="1" si="474"/>
        <v>0</v>
      </c>
      <c r="DD49" s="93">
        <f t="shared" ca="1" si="473"/>
        <v>0</v>
      </c>
      <c r="DE49" s="93">
        <f t="shared" ca="1" si="473"/>
        <v>0</v>
      </c>
      <c r="DF49" s="93">
        <f t="shared" ca="1" si="473"/>
        <v>0</v>
      </c>
      <c r="DG49" s="93">
        <f t="shared" ca="1" si="473"/>
        <v>0</v>
      </c>
      <c r="DH49" s="93">
        <f t="shared" ca="1" si="473"/>
        <v>0</v>
      </c>
      <c r="DI49" s="93">
        <f t="shared" ca="1" si="473"/>
        <v>0</v>
      </c>
      <c r="DJ49" s="93">
        <f t="shared" ca="1" si="473"/>
        <v>0</v>
      </c>
      <c r="DK49" s="93">
        <f t="shared" ca="1" si="473"/>
        <v>0</v>
      </c>
      <c r="DL49" s="93">
        <f t="shared" ca="1" si="473"/>
        <v>0</v>
      </c>
      <c r="DM49" s="93">
        <f t="shared" ca="1" si="473"/>
        <v>0</v>
      </c>
      <c r="DN49" s="93">
        <f t="shared" ca="1" si="473"/>
        <v>0</v>
      </c>
      <c r="DO49" s="93">
        <f t="shared" ca="1" si="473"/>
        <v>0</v>
      </c>
      <c r="DP49" s="93">
        <f t="shared" ca="1" si="473"/>
        <v>0</v>
      </c>
      <c r="DQ49" s="93">
        <f t="shared" ca="1" si="473"/>
        <v>0</v>
      </c>
      <c r="DR49" s="93">
        <f t="shared" ca="1" si="473"/>
        <v>0</v>
      </c>
      <c r="DS49" s="93">
        <f t="shared" ca="1" si="473"/>
        <v>0</v>
      </c>
      <c r="DT49" s="93">
        <f t="shared" ca="1" si="473"/>
        <v>0</v>
      </c>
      <c r="DU49" s="93">
        <f t="shared" ca="1" si="473"/>
        <v>0</v>
      </c>
      <c r="DV49" s="93">
        <f t="shared" ca="1" si="473"/>
        <v>0</v>
      </c>
      <c r="DW49" s="93">
        <f t="shared" ca="1" si="473"/>
        <v>0</v>
      </c>
      <c r="DX49" s="93">
        <f t="shared" ca="1" si="473"/>
        <v>0</v>
      </c>
      <c r="DY49" s="93">
        <f t="shared" ca="1" si="473"/>
        <v>0</v>
      </c>
      <c r="DZ49" s="93">
        <f t="shared" ca="1" si="473"/>
        <v>0</v>
      </c>
      <c r="EA49" s="93">
        <f t="shared" ca="1" si="473"/>
        <v>0</v>
      </c>
      <c r="EB49" s="93">
        <f t="shared" ca="1" si="473"/>
        <v>0</v>
      </c>
      <c r="EC49" s="93">
        <f t="shared" ca="1" si="473"/>
        <v>0</v>
      </c>
      <c r="ED49" s="93">
        <f t="shared" ca="1" si="473"/>
        <v>0</v>
      </c>
      <c r="EE49" s="93">
        <f t="shared" ca="1" si="473"/>
        <v>0</v>
      </c>
      <c r="EF49" s="93">
        <f t="shared" ca="1" si="473"/>
        <v>0</v>
      </c>
      <c r="EG49" s="93">
        <f t="shared" ca="1" si="473"/>
        <v>0</v>
      </c>
      <c r="EH49" s="93">
        <f t="shared" ca="1" si="473"/>
        <v>0</v>
      </c>
      <c r="EI49" s="93">
        <f t="shared" ca="1" si="473"/>
        <v>0</v>
      </c>
      <c r="EJ49" s="93">
        <f t="shared" ca="1" si="473"/>
        <v>0</v>
      </c>
      <c r="EK49" s="93">
        <f t="shared" ca="1" si="473"/>
        <v>0</v>
      </c>
      <c r="EL49" s="93">
        <f t="shared" ca="1" si="473"/>
        <v>0</v>
      </c>
      <c r="EM49" s="93">
        <f t="shared" ca="1" si="473"/>
        <v>0</v>
      </c>
      <c r="EO49" s="8"/>
      <c r="EP49" s="93"/>
      <c r="EQ49" s="8">
        <f t="shared" ca="1" si="464"/>
        <v>0</v>
      </c>
      <c r="ER49" s="8">
        <f t="shared" ca="1" si="355"/>
        <v>0</v>
      </c>
      <c r="ES49" s="8">
        <f t="shared" ca="1" si="356"/>
        <v>0</v>
      </c>
      <c r="ET49" s="8">
        <f t="shared" ca="1" si="357"/>
        <v>0</v>
      </c>
      <c r="EU49" s="8">
        <f t="shared" ca="1" si="358"/>
        <v>0</v>
      </c>
      <c r="EV49" s="8">
        <f t="shared" ca="1" si="359"/>
        <v>0</v>
      </c>
      <c r="EW49" s="8">
        <f t="shared" ca="1" si="360"/>
        <v>0</v>
      </c>
      <c r="EX49" s="8">
        <f t="shared" ca="1" si="361"/>
        <v>0</v>
      </c>
      <c r="EY49" s="8">
        <f t="shared" ca="1" si="362"/>
        <v>0</v>
      </c>
      <c r="EZ49" s="8">
        <f t="shared" ca="1" si="363"/>
        <v>0</v>
      </c>
      <c r="FA49" s="8">
        <f t="shared" ca="1" si="364"/>
        <v>0</v>
      </c>
      <c r="FB49" s="8">
        <f t="shared" ca="1" si="365"/>
        <v>0</v>
      </c>
      <c r="FC49" s="8">
        <f t="shared" ca="1" si="366"/>
        <v>0</v>
      </c>
      <c r="FD49" s="8">
        <f t="shared" ca="1" si="367"/>
        <v>0</v>
      </c>
      <c r="FE49" s="8">
        <f t="shared" ca="1" si="368"/>
        <v>0</v>
      </c>
      <c r="FF49" s="8">
        <f t="shared" ca="1" si="369"/>
        <v>0</v>
      </c>
      <c r="FG49" s="8">
        <f t="shared" ca="1" si="370"/>
        <v>0</v>
      </c>
      <c r="FH49" s="8">
        <f t="shared" ca="1" si="371"/>
        <v>0</v>
      </c>
      <c r="FI49" s="8">
        <f t="shared" ca="1" si="372"/>
        <v>0</v>
      </c>
      <c r="FJ49" s="8">
        <f t="shared" ca="1" si="373"/>
        <v>0</v>
      </c>
      <c r="FK49" s="8">
        <f t="shared" ca="1" si="374"/>
        <v>0</v>
      </c>
      <c r="FL49" s="8">
        <f t="shared" ca="1" si="375"/>
        <v>0</v>
      </c>
      <c r="FM49" s="8">
        <f t="shared" ca="1" si="376"/>
        <v>0</v>
      </c>
      <c r="FN49" s="8">
        <f t="shared" ca="1" si="377"/>
        <v>0</v>
      </c>
      <c r="FO49" s="8">
        <f t="shared" ca="1" si="378"/>
        <v>0</v>
      </c>
      <c r="FP49" s="8">
        <f t="shared" ca="1" si="379"/>
        <v>0</v>
      </c>
      <c r="FQ49" s="8">
        <f t="shared" ca="1" si="380"/>
        <v>0</v>
      </c>
      <c r="FR49" s="8">
        <f t="shared" ca="1" si="381"/>
        <v>0</v>
      </c>
      <c r="FS49" s="8">
        <f t="shared" ca="1" si="382"/>
        <v>0</v>
      </c>
      <c r="FT49" s="8">
        <f t="shared" ca="1" si="383"/>
        <v>0</v>
      </c>
      <c r="FU49" s="8">
        <f t="shared" ca="1" si="384"/>
        <v>0</v>
      </c>
      <c r="FV49" s="8">
        <f t="shared" ca="1" si="385"/>
        <v>0</v>
      </c>
      <c r="FW49" s="8">
        <f t="shared" ca="1" si="386"/>
        <v>0</v>
      </c>
      <c r="FX49" s="8">
        <f t="shared" ca="1" si="387"/>
        <v>0</v>
      </c>
      <c r="FY49" s="8">
        <f t="shared" ca="1" si="388"/>
        <v>0</v>
      </c>
      <c r="FZ49" s="8">
        <f t="shared" ca="1" si="389"/>
        <v>0</v>
      </c>
      <c r="GA49" s="8">
        <f t="shared" ca="1" si="390"/>
        <v>0</v>
      </c>
      <c r="GB49" s="8">
        <f t="shared" ca="1" si="391"/>
        <v>0</v>
      </c>
      <c r="GC49" s="8">
        <f t="shared" ca="1" si="392"/>
        <v>0</v>
      </c>
      <c r="GD49" s="8">
        <f t="shared" ca="1" si="393"/>
        <v>0</v>
      </c>
      <c r="GE49" s="8">
        <f t="shared" ca="1" si="394"/>
        <v>0</v>
      </c>
      <c r="GF49" s="8">
        <f t="shared" ca="1" si="395"/>
        <v>0</v>
      </c>
      <c r="GG49" s="8">
        <f t="shared" ca="1" si="396"/>
        <v>0</v>
      </c>
      <c r="GH49" s="8">
        <f t="shared" ca="1" si="397"/>
        <v>0</v>
      </c>
      <c r="GI49" s="8">
        <f t="shared" ca="1" si="398"/>
        <v>0</v>
      </c>
      <c r="GJ49" s="8">
        <f t="shared" ca="1" si="399"/>
        <v>0</v>
      </c>
      <c r="GK49" s="8">
        <f t="shared" ca="1" si="400"/>
        <v>0</v>
      </c>
      <c r="GL49" s="8">
        <f t="shared" ca="1" si="401"/>
        <v>0</v>
      </c>
      <c r="GM49" s="8">
        <f t="shared" ca="1" si="402"/>
        <v>0</v>
      </c>
      <c r="GN49" s="8">
        <f t="shared" ca="1" si="403"/>
        <v>0</v>
      </c>
      <c r="GO49" s="8">
        <f t="shared" ca="1" si="404"/>
        <v>0</v>
      </c>
      <c r="GP49" s="8">
        <f t="shared" ca="1" si="405"/>
        <v>0</v>
      </c>
      <c r="GQ49" s="8">
        <f t="shared" ca="1" si="406"/>
        <v>0</v>
      </c>
      <c r="GR49" s="8">
        <f t="shared" ca="1" si="407"/>
        <v>0</v>
      </c>
      <c r="GS49" s="8">
        <f t="shared" ca="1" si="408"/>
        <v>0</v>
      </c>
      <c r="GT49" s="8">
        <f t="shared" ca="1" si="409"/>
        <v>0</v>
      </c>
      <c r="GU49" s="8">
        <f t="shared" ca="1" si="410"/>
        <v>0</v>
      </c>
      <c r="GV49" s="8">
        <f t="shared" ca="1" si="411"/>
        <v>0</v>
      </c>
      <c r="GW49" s="8">
        <f t="shared" ca="1" si="412"/>
        <v>0</v>
      </c>
      <c r="GX49" s="8">
        <f t="shared" ca="1" si="413"/>
        <v>0</v>
      </c>
      <c r="GY49" s="8">
        <f t="shared" ca="1" si="414"/>
        <v>0</v>
      </c>
      <c r="GZ49" s="8">
        <f t="shared" ca="1" si="415"/>
        <v>0</v>
      </c>
      <c r="HA49" s="8">
        <f t="shared" ca="1" si="416"/>
        <v>0</v>
      </c>
      <c r="HB49" s="8">
        <f t="shared" ca="1" si="417"/>
        <v>0</v>
      </c>
      <c r="HC49" s="8">
        <f t="shared" ca="1" si="418"/>
        <v>0</v>
      </c>
      <c r="HD49" s="8">
        <f t="shared" ca="1" si="419"/>
        <v>0</v>
      </c>
      <c r="HE49" s="8">
        <f t="shared" ca="1" si="420"/>
        <v>0</v>
      </c>
      <c r="HF49" s="8">
        <f t="shared" ca="1" si="421"/>
        <v>0</v>
      </c>
      <c r="HG49" s="8">
        <f t="shared" ca="1" si="422"/>
        <v>0</v>
      </c>
      <c r="HH49" s="8">
        <f t="shared" ca="1" si="423"/>
        <v>0</v>
      </c>
      <c r="HI49" s="8">
        <f t="shared" ca="1" si="424"/>
        <v>0</v>
      </c>
      <c r="HJ49" s="8">
        <f t="shared" ca="1" si="425"/>
        <v>0</v>
      </c>
      <c r="HK49" s="8">
        <f t="shared" ca="1" si="426"/>
        <v>0</v>
      </c>
      <c r="HL49" s="8">
        <f t="shared" ca="1" si="427"/>
        <v>0</v>
      </c>
      <c r="HM49" s="8">
        <f t="shared" ca="1" si="428"/>
        <v>0</v>
      </c>
      <c r="HN49" s="8">
        <f t="shared" ca="1" si="429"/>
        <v>0</v>
      </c>
      <c r="HO49" s="8">
        <f t="shared" ca="1" si="430"/>
        <v>0</v>
      </c>
      <c r="HP49" s="8">
        <f t="shared" ca="1" si="431"/>
        <v>0</v>
      </c>
      <c r="HQ49" s="8">
        <f t="shared" ca="1" si="432"/>
        <v>0</v>
      </c>
      <c r="HR49" s="8">
        <f t="shared" ca="1" si="433"/>
        <v>0</v>
      </c>
      <c r="HS49" s="8">
        <f t="shared" ca="1" si="434"/>
        <v>0</v>
      </c>
      <c r="HT49" s="8">
        <f t="shared" ca="1" si="435"/>
        <v>0</v>
      </c>
      <c r="HU49" s="8">
        <f t="shared" ca="1" si="436"/>
        <v>0</v>
      </c>
      <c r="HV49" s="8">
        <f t="shared" ca="1" si="437"/>
        <v>0</v>
      </c>
      <c r="HW49" s="8">
        <f t="shared" ca="1" si="438"/>
        <v>0</v>
      </c>
      <c r="HX49" s="8">
        <f t="shared" ca="1" si="439"/>
        <v>0</v>
      </c>
      <c r="HY49" s="8">
        <f t="shared" ca="1" si="440"/>
        <v>0</v>
      </c>
      <c r="HZ49" s="8">
        <f t="shared" ca="1" si="441"/>
        <v>0</v>
      </c>
      <c r="IA49" s="8">
        <f t="shared" ca="1" si="442"/>
        <v>0</v>
      </c>
      <c r="IB49" s="8">
        <f t="shared" ca="1" si="443"/>
        <v>0</v>
      </c>
      <c r="IC49" s="8">
        <f t="shared" ca="1" si="444"/>
        <v>0</v>
      </c>
      <c r="ID49" s="8">
        <f t="shared" ca="1" si="445"/>
        <v>0</v>
      </c>
      <c r="IE49" s="8">
        <f t="shared" ca="1" si="446"/>
        <v>0</v>
      </c>
      <c r="IF49" s="8">
        <f t="shared" ca="1" si="447"/>
        <v>0</v>
      </c>
      <c r="IG49" s="8">
        <f t="shared" ca="1" si="448"/>
        <v>0</v>
      </c>
      <c r="IH49" s="8">
        <f t="shared" ca="1" si="449"/>
        <v>0</v>
      </c>
      <c r="II49" s="8">
        <f t="shared" ca="1" si="450"/>
        <v>0</v>
      </c>
      <c r="IJ49" s="8">
        <f t="shared" ca="1" si="451"/>
        <v>0</v>
      </c>
      <c r="IK49" s="8">
        <f t="shared" ca="1" si="452"/>
        <v>0</v>
      </c>
      <c r="IL49" s="8">
        <f t="shared" ca="1" si="453"/>
        <v>0</v>
      </c>
      <c r="IM49" s="8">
        <f t="shared" ca="1" si="454"/>
        <v>0</v>
      </c>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row>
    <row r="50" spans="1:348" ht="18.399999999999999">
      <c r="A50" s="29"/>
      <c r="B50" s="16"/>
      <c r="C50" s="249"/>
      <c r="D50" s="249"/>
      <c r="E50" s="156"/>
      <c r="F50" s="156"/>
      <c r="G50" s="157"/>
      <c r="H50" s="117" t="str">
        <f>IFERROR(VLOOKUP(E50, 'General Project Info'!$C$32:$I$42, 7, FALSE), "")</f>
        <v/>
      </c>
      <c r="I50" s="118">
        <f>IFERROR(Y50*VLOOKUP(E50, 'General Project Info'!$R$32:$T$42, 3, FALSE), 0)</f>
        <v>0</v>
      </c>
      <c r="J50" s="119">
        <f t="shared" si="470"/>
        <v>0</v>
      </c>
      <c r="K50" s="119">
        <f t="shared" si="455"/>
        <v>0</v>
      </c>
      <c r="L50" s="162"/>
      <c r="M50" s="162"/>
      <c r="N50" s="163"/>
      <c r="O50" s="163"/>
      <c r="P50" s="163"/>
      <c r="Q50" s="153">
        <f t="shared" si="348"/>
        <v>0</v>
      </c>
      <c r="R50" s="16"/>
      <c r="S50" s="29"/>
      <c r="U50" s="26">
        <f>IFERROR(VLOOKUP($E50, 'Unit Conversions Array'!$B$4:$AA$24, 26, FALSE),0)</f>
        <v>0</v>
      </c>
      <c r="V50">
        <f>VLOOKUP(E50, 'General Project Info'!$R$32:$W$42, 6, FALSE)</f>
        <v>1</v>
      </c>
      <c r="W50">
        <f t="shared" si="349"/>
        <v>0</v>
      </c>
      <c r="X50">
        <f>IFERROR(G50*INDEX('Unit Conversions Array'!$E$4:$Y$24, MATCH('Scenarios &amp; Measures'!E50, 'Unit Conversions Array'!$B$4:$B$24, 0), MATCH('Scenarios &amp; Measures'!H50, 'Unit Conversions Array'!$E$3:$Y$3, 0)), 0)</f>
        <v>0</v>
      </c>
      <c r="Y50" s="8">
        <f t="shared" si="456"/>
        <v>0</v>
      </c>
      <c r="Z50" s="111" t="str">
        <f t="shared" si="457"/>
        <v/>
      </c>
      <c r="AA50" s="111">
        <f>IFERROR(IF(AND(U50=1,E50="Electricity"),Y50*INDEX('Scenarios &amp; Measures'!$AQ$62:$EM$62,1,MATCH(F50+1,'Scenarios &amp; Measures'!$AQ$61:$EM$61,0)), IF(U50=1,$Y50*VLOOKUP($E50, 'General Project Info'!$R$32:$W$42, 5, FALSE),0)),0)</f>
        <v>0</v>
      </c>
      <c r="AB50" s="93">
        <f>IF(E50="Electricity",Y50*SUM(INDEX('Scenarios &amp; Measures'!$AQ$62:$EM$62,1,MATCH(F50+1,'Scenarios &amp; Measures'!$AQ$61:$EM$61,0)):INDEX('Scenarios &amp; Measures'!$AQ$62:$EM$62,1,MATCH(F50+'General Project Info'!$F$20,'Scenarios &amp; Measures'!$AQ$61:$EM$61,0))),SUMIF(E50,"Solar_PV_or_Wind",J50)*$Y$10)</f>
        <v>0</v>
      </c>
      <c r="AC50" s="111">
        <f>IFERROR(IF(U50=0, Y50*VLOOKUP(E50, 'General Project Info'!$R$32:$W$42, 5, FALSE), 0), 0)</f>
        <v>0</v>
      </c>
      <c r="AD50" s="11">
        <f t="shared" si="468"/>
        <v>0</v>
      </c>
      <c r="AE50" s="11">
        <f t="shared" si="458"/>
        <v>20</v>
      </c>
      <c r="AF50" s="11">
        <f t="shared" si="459"/>
        <v>-20</v>
      </c>
      <c r="AG50" s="11">
        <f t="shared" si="460"/>
        <v>0</v>
      </c>
      <c r="AH50">
        <f t="shared" si="350"/>
        <v>0</v>
      </c>
      <c r="AI50" s="116">
        <f t="shared" ca="1" si="469"/>
        <v>0</v>
      </c>
      <c r="AJ50" s="116">
        <f t="shared" ca="1" si="461"/>
        <v>0</v>
      </c>
      <c r="AK50" s="11">
        <f t="shared" ca="1" si="466"/>
        <v>0</v>
      </c>
      <c r="AL50" s="11">
        <f>IF($W$10="RECs", -AA50/VLOOKUP("RECs", 'General Project Info'!$R$32:$W$42, 5, FALSE)*$W$11*IF($Y$11=$AB$12, $Y$10, (1/($AB$12-$Y$11))*(1-($Y$11/$AB$12)^$Y$10)*$AB$12), 0)</f>
        <v>0</v>
      </c>
      <c r="AM50" s="11">
        <f t="shared" si="351"/>
        <v>0</v>
      </c>
      <c r="AN50" s="11">
        <f t="shared" si="352"/>
        <v>0</v>
      </c>
      <c r="AO50" s="11">
        <f t="shared" ca="1" si="462"/>
        <v>0</v>
      </c>
      <c r="AQ50" s="93">
        <f t="shared" ca="1" si="463"/>
        <v>0</v>
      </c>
      <c r="AR50" s="93">
        <f t="shared" ca="1" si="474"/>
        <v>0</v>
      </c>
      <c r="AS50" s="93">
        <f t="shared" ca="1" si="474"/>
        <v>0</v>
      </c>
      <c r="AT50" s="93">
        <f t="shared" ca="1" si="474"/>
        <v>0</v>
      </c>
      <c r="AU50" s="93">
        <f t="shared" ca="1" si="474"/>
        <v>0</v>
      </c>
      <c r="AV50" s="93">
        <f t="shared" ca="1" si="474"/>
        <v>0</v>
      </c>
      <c r="AW50" s="93">
        <f t="shared" ca="1" si="474"/>
        <v>0</v>
      </c>
      <c r="AX50" s="93">
        <f t="shared" ca="1" si="474"/>
        <v>0</v>
      </c>
      <c r="AY50" s="93">
        <f t="shared" ca="1" si="474"/>
        <v>0</v>
      </c>
      <c r="AZ50" s="93">
        <f t="shared" ca="1" si="474"/>
        <v>0</v>
      </c>
      <c r="BA50" s="93">
        <f t="shared" ca="1" si="474"/>
        <v>0</v>
      </c>
      <c r="BB50" s="93">
        <f t="shared" ca="1" si="474"/>
        <v>0</v>
      </c>
      <c r="BC50" s="93">
        <f t="shared" ca="1" si="474"/>
        <v>0</v>
      </c>
      <c r="BD50" s="93">
        <f t="shared" ca="1" si="474"/>
        <v>0</v>
      </c>
      <c r="BE50" s="93">
        <f t="shared" ca="1" si="474"/>
        <v>0</v>
      </c>
      <c r="BF50" s="93">
        <f t="shared" ca="1" si="474"/>
        <v>0</v>
      </c>
      <c r="BG50" s="93">
        <f t="shared" ca="1" si="474"/>
        <v>0</v>
      </c>
      <c r="BH50" s="93">
        <f t="shared" ca="1" si="474"/>
        <v>0</v>
      </c>
      <c r="BI50" s="93">
        <f t="shared" ca="1" si="474"/>
        <v>0</v>
      </c>
      <c r="BJ50" s="93">
        <f t="shared" ca="1" si="474"/>
        <v>0</v>
      </c>
      <c r="BK50" s="93">
        <f t="shared" ca="1" si="474"/>
        <v>0</v>
      </c>
      <c r="BL50" s="93">
        <f t="shared" ca="1" si="474"/>
        <v>0</v>
      </c>
      <c r="BM50" s="93">
        <f t="shared" ca="1" si="474"/>
        <v>0</v>
      </c>
      <c r="BN50" s="93">
        <f t="shared" ca="1" si="474"/>
        <v>0</v>
      </c>
      <c r="BO50" s="93">
        <f t="shared" ca="1" si="474"/>
        <v>0</v>
      </c>
      <c r="BP50" s="93">
        <f t="shared" ca="1" si="474"/>
        <v>0</v>
      </c>
      <c r="BQ50" s="93">
        <f t="shared" ca="1" si="474"/>
        <v>0</v>
      </c>
      <c r="BR50" s="93">
        <f t="shared" ca="1" si="474"/>
        <v>0</v>
      </c>
      <c r="BS50" s="93">
        <f t="shared" ca="1" si="474"/>
        <v>0</v>
      </c>
      <c r="BT50" s="93">
        <f t="shared" ca="1" si="474"/>
        <v>0</v>
      </c>
      <c r="BU50" s="93">
        <f t="shared" ca="1" si="474"/>
        <v>0</v>
      </c>
      <c r="BV50" s="93">
        <f t="shared" ca="1" si="474"/>
        <v>0</v>
      </c>
      <c r="BW50" s="93">
        <f t="shared" ca="1" si="474"/>
        <v>0</v>
      </c>
      <c r="BX50" s="93">
        <f t="shared" ca="1" si="474"/>
        <v>0</v>
      </c>
      <c r="BY50" s="93">
        <f t="shared" ca="1" si="474"/>
        <v>0</v>
      </c>
      <c r="BZ50" s="93">
        <f t="shared" ca="1" si="474"/>
        <v>0</v>
      </c>
      <c r="CA50" s="93">
        <f t="shared" ca="1" si="474"/>
        <v>0</v>
      </c>
      <c r="CB50" s="93">
        <f t="shared" ca="1" si="474"/>
        <v>0</v>
      </c>
      <c r="CC50" s="93">
        <f t="shared" ca="1" si="474"/>
        <v>0</v>
      </c>
      <c r="CD50" s="93">
        <f t="shared" ca="1" si="474"/>
        <v>0</v>
      </c>
      <c r="CE50" s="93">
        <f t="shared" ca="1" si="474"/>
        <v>0</v>
      </c>
      <c r="CF50" s="93">
        <f t="shared" ca="1" si="474"/>
        <v>0</v>
      </c>
      <c r="CG50" s="93">
        <f t="shared" ca="1" si="474"/>
        <v>0</v>
      </c>
      <c r="CH50" s="93">
        <f t="shared" ca="1" si="474"/>
        <v>0</v>
      </c>
      <c r="CI50" s="93">
        <f t="shared" ca="1" si="474"/>
        <v>0</v>
      </c>
      <c r="CJ50" s="93">
        <f t="shared" ca="1" si="474"/>
        <v>0</v>
      </c>
      <c r="CK50" s="93">
        <f t="shared" ca="1" si="474"/>
        <v>0</v>
      </c>
      <c r="CL50" s="93">
        <f t="shared" ca="1" si="474"/>
        <v>0</v>
      </c>
      <c r="CM50" s="93">
        <f t="shared" ca="1" si="474"/>
        <v>0</v>
      </c>
      <c r="CN50" s="93">
        <f t="shared" ca="1" si="474"/>
        <v>0</v>
      </c>
      <c r="CO50" s="93">
        <f t="shared" ca="1" si="474"/>
        <v>0</v>
      </c>
      <c r="CP50" s="93">
        <f t="shared" ca="1" si="474"/>
        <v>0</v>
      </c>
      <c r="CQ50" s="93">
        <f t="shared" ca="1" si="474"/>
        <v>0</v>
      </c>
      <c r="CR50" s="93">
        <f t="shared" ca="1" si="474"/>
        <v>0</v>
      </c>
      <c r="CS50" s="93">
        <f t="shared" ca="1" si="474"/>
        <v>0</v>
      </c>
      <c r="CT50" s="93">
        <f t="shared" ca="1" si="474"/>
        <v>0</v>
      </c>
      <c r="CU50" s="93">
        <f t="shared" ca="1" si="474"/>
        <v>0</v>
      </c>
      <c r="CV50" s="93">
        <f t="shared" ca="1" si="474"/>
        <v>0</v>
      </c>
      <c r="CW50" s="93">
        <f t="shared" ca="1" si="474"/>
        <v>0</v>
      </c>
      <c r="CX50" s="93">
        <f t="shared" ca="1" si="474"/>
        <v>0</v>
      </c>
      <c r="CY50" s="93">
        <f t="shared" ca="1" si="474"/>
        <v>0</v>
      </c>
      <c r="CZ50" s="93">
        <f t="shared" ca="1" si="474"/>
        <v>0</v>
      </c>
      <c r="DA50" s="93">
        <f t="shared" ca="1" si="474"/>
        <v>0</v>
      </c>
      <c r="DB50" s="93">
        <f t="shared" ca="1" si="474"/>
        <v>0</v>
      </c>
      <c r="DC50" s="93">
        <f t="shared" ca="1" si="474"/>
        <v>0</v>
      </c>
      <c r="DD50" s="93">
        <f t="shared" ca="1" si="473"/>
        <v>0</v>
      </c>
      <c r="DE50" s="93">
        <f t="shared" ca="1" si="473"/>
        <v>0</v>
      </c>
      <c r="DF50" s="93">
        <f t="shared" ca="1" si="473"/>
        <v>0</v>
      </c>
      <c r="DG50" s="93">
        <f t="shared" ca="1" si="473"/>
        <v>0</v>
      </c>
      <c r="DH50" s="93">
        <f t="shared" ca="1" si="473"/>
        <v>0</v>
      </c>
      <c r="DI50" s="93">
        <f t="shared" ca="1" si="473"/>
        <v>0</v>
      </c>
      <c r="DJ50" s="93">
        <f t="shared" ca="1" si="473"/>
        <v>0</v>
      </c>
      <c r="DK50" s="93">
        <f t="shared" ca="1" si="473"/>
        <v>0</v>
      </c>
      <c r="DL50" s="93">
        <f t="shared" ca="1" si="473"/>
        <v>0</v>
      </c>
      <c r="DM50" s="93">
        <f t="shared" ca="1" si="473"/>
        <v>0</v>
      </c>
      <c r="DN50" s="93">
        <f t="shared" ca="1" si="473"/>
        <v>0</v>
      </c>
      <c r="DO50" s="93">
        <f t="shared" ca="1" si="473"/>
        <v>0</v>
      </c>
      <c r="DP50" s="93">
        <f t="shared" ca="1" si="473"/>
        <v>0</v>
      </c>
      <c r="DQ50" s="93">
        <f t="shared" ca="1" si="473"/>
        <v>0</v>
      </c>
      <c r="DR50" s="93">
        <f t="shared" ca="1" si="473"/>
        <v>0</v>
      </c>
      <c r="DS50" s="93">
        <f t="shared" ca="1" si="473"/>
        <v>0</v>
      </c>
      <c r="DT50" s="93">
        <f t="shared" ca="1" si="473"/>
        <v>0</v>
      </c>
      <c r="DU50" s="93">
        <f t="shared" ca="1" si="473"/>
        <v>0</v>
      </c>
      <c r="DV50" s="93">
        <f t="shared" ca="1" si="473"/>
        <v>0</v>
      </c>
      <c r="DW50" s="93">
        <f t="shared" ca="1" si="473"/>
        <v>0</v>
      </c>
      <c r="DX50" s="93">
        <f t="shared" ca="1" si="473"/>
        <v>0</v>
      </c>
      <c r="DY50" s="93">
        <f t="shared" ca="1" si="473"/>
        <v>0</v>
      </c>
      <c r="DZ50" s="93">
        <f t="shared" ca="1" si="473"/>
        <v>0</v>
      </c>
      <c r="EA50" s="93">
        <f t="shared" ca="1" si="473"/>
        <v>0</v>
      </c>
      <c r="EB50" s="93">
        <f t="shared" ca="1" si="473"/>
        <v>0</v>
      </c>
      <c r="EC50" s="93">
        <f t="shared" ca="1" si="473"/>
        <v>0</v>
      </c>
      <c r="ED50" s="93">
        <f t="shared" ca="1" si="473"/>
        <v>0</v>
      </c>
      <c r="EE50" s="93">
        <f t="shared" ca="1" si="473"/>
        <v>0</v>
      </c>
      <c r="EF50" s="93">
        <f t="shared" ca="1" si="473"/>
        <v>0</v>
      </c>
      <c r="EG50" s="93">
        <f t="shared" ca="1" si="473"/>
        <v>0</v>
      </c>
      <c r="EH50" s="93">
        <f t="shared" ca="1" si="473"/>
        <v>0</v>
      </c>
      <c r="EI50" s="93">
        <f t="shared" ca="1" si="473"/>
        <v>0</v>
      </c>
      <c r="EJ50" s="93">
        <f t="shared" ca="1" si="473"/>
        <v>0</v>
      </c>
      <c r="EK50" s="93">
        <f t="shared" ca="1" si="473"/>
        <v>0</v>
      </c>
      <c r="EL50" s="93">
        <f t="shared" ca="1" si="473"/>
        <v>0</v>
      </c>
      <c r="EM50" s="93">
        <f t="shared" ca="1" si="473"/>
        <v>0</v>
      </c>
      <c r="EO50" s="8"/>
      <c r="EP50" s="93"/>
      <c r="EQ50" s="8">
        <f t="shared" ca="1" si="464"/>
        <v>0</v>
      </c>
      <c r="ER50" s="8">
        <f t="shared" ca="1" si="355"/>
        <v>0</v>
      </c>
      <c r="ES50" s="8">
        <f t="shared" ca="1" si="356"/>
        <v>0</v>
      </c>
      <c r="ET50" s="8">
        <f t="shared" ca="1" si="357"/>
        <v>0</v>
      </c>
      <c r="EU50" s="8">
        <f t="shared" ca="1" si="358"/>
        <v>0</v>
      </c>
      <c r="EV50" s="8">
        <f t="shared" ca="1" si="359"/>
        <v>0</v>
      </c>
      <c r="EW50" s="8">
        <f t="shared" ca="1" si="360"/>
        <v>0</v>
      </c>
      <c r="EX50" s="8">
        <f t="shared" ca="1" si="361"/>
        <v>0</v>
      </c>
      <c r="EY50" s="8">
        <f t="shared" ca="1" si="362"/>
        <v>0</v>
      </c>
      <c r="EZ50" s="8">
        <f t="shared" ca="1" si="363"/>
        <v>0</v>
      </c>
      <c r="FA50" s="8">
        <f t="shared" ca="1" si="364"/>
        <v>0</v>
      </c>
      <c r="FB50" s="8">
        <f t="shared" ca="1" si="365"/>
        <v>0</v>
      </c>
      <c r="FC50" s="8">
        <f t="shared" ca="1" si="366"/>
        <v>0</v>
      </c>
      <c r="FD50" s="8">
        <f t="shared" ca="1" si="367"/>
        <v>0</v>
      </c>
      <c r="FE50" s="8">
        <f t="shared" ca="1" si="368"/>
        <v>0</v>
      </c>
      <c r="FF50" s="8">
        <f t="shared" ca="1" si="369"/>
        <v>0</v>
      </c>
      <c r="FG50" s="8">
        <f t="shared" ca="1" si="370"/>
        <v>0</v>
      </c>
      <c r="FH50" s="8">
        <f t="shared" ca="1" si="371"/>
        <v>0</v>
      </c>
      <c r="FI50" s="8">
        <f t="shared" ca="1" si="372"/>
        <v>0</v>
      </c>
      <c r="FJ50" s="8">
        <f t="shared" ca="1" si="373"/>
        <v>0</v>
      </c>
      <c r="FK50" s="8">
        <f t="shared" ca="1" si="374"/>
        <v>0</v>
      </c>
      <c r="FL50" s="8">
        <f t="shared" ca="1" si="375"/>
        <v>0</v>
      </c>
      <c r="FM50" s="8">
        <f t="shared" ca="1" si="376"/>
        <v>0</v>
      </c>
      <c r="FN50" s="8">
        <f t="shared" ca="1" si="377"/>
        <v>0</v>
      </c>
      <c r="FO50" s="8">
        <f t="shared" ca="1" si="378"/>
        <v>0</v>
      </c>
      <c r="FP50" s="8">
        <f t="shared" ca="1" si="379"/>
        <v>0</v>
      </c>
      <c r="FQ50" s="8">
        <f t="shared" ca="1" si="380"/>
        <v>0</v>
      </c>
      <c r="FR50" s="8">
        <f t="shared" ca="1" si="381"/>
        <v>0</v>
      </c>
      <c r="FS50" s="8">
        <f t="shared" ca="1" si="382"/>
        <v>0</v>
      </c>
      <c r="FT50" s="8">
        <f t="shared" ca="1" si="383"/>
        <v>0</v>
      </c>
      <c r="FU50" s="8">
        <f t="shared" ca="1" si="384"/>
        <v>0</v>
      </c>
      <c r="FV50" s="8">
        <f t="shared" ca="1" si="385"/>
        <v>0</v>
      </c>
      <c r="FW50" s="8">
        <f t="shared" ca="1" si="386"/>
        <v>0</v>
      </c>
      <c r="FX50" s="8">
        <f t="shared" ca="1" si="387"/>
        <v>0</v>
      </c>
      <c r="FY50" s="8">
        <f t="shared" ca="1" si="388"/>
        <v>0</v>
      </c>
      <c r="FZ50" s="8">
        <f t="shared" ca="1" si="389"/>
        <v>0</v>
      </c>
      <c r="GA50" s="8">
        <f t="shared" ca="1" si="390"/>
        <v>0</v>
      </c>
      <c r="GB50" s="8">
        <f t="shared" ca="1" si="391"/>
        <v>0</v>
      </c>
      <c r="GC50" s="8">
        <f t="shared" ca="1" si="392"/>
        <v>0</v>
      </c>
      <c r="GD50" s="8">
        <f t="shared" ca="1" si="393"/>
        <v>0</v>
      </c>
      <c r="GE50" s="8">
        <f t="shared" ca="1" si="394"/>
        <v>0</v>
      </c>
      <c r="GF50" s="8">
        <f t="shared" ca="1" si="395"/>
        <v>0</v>
      </c>
      <c r="GG50" s="8">
        <f t="shared" ca="1" si="396"/>
        <v>0</v>
      </c>
      <c r="GH50" s="8">
        <f t="shared" ca="1" si="397"/>
        <v>0</v>
      </c>
      <c r="GI50" s="8">
        <f t="shared" ca="1" si="398"/>
        <v>0</v>
      </c>
      <c r="GJ50" s="8">
        <f t="shared" ca="1" si="399"/>
        <v>0</v>
      </c>
      <c r="GK50" s="8">
        <f t="shared" ca="1" si="400"/>
        <v>0</v>
      </c>
      <c r="GL50" s="8">
        <f t="shared" ca="1" si="401"/>
        <v>0</v>
      </c>
      <c r="GM50" s="8">
        <f t="shared" ca="1" si="402"/>
        <v>0</v>
      </c>
      <c r="GN50" s="8">
        <f t="shared" ca="1" si="403"/>
        <v>0</v>
      </c>
      <c r="GO50" s="8">
        <f t="shared" ca="1" si="404"/>
        <v>0</v>
      </c>
      <c r="GP50" s="8">
        <f t="shared" ca="1" si="405"/>
        <v>0</v>
      </c>
      <c r="GQ50" s="8">
        <f t="shared" ca="1" si="406"/>
        <v>0</v>
      </c>
      <c r="GR50" s="8">
        <f t="shared" ca="1" si="407"/>
        <v>0</v>
      </c>
      <c r="GS50" s="8">
        <f t="shared" ca="1" si="408"/>
        <v>0</v>
      </c>
      <c r="GT50" s="8">
        <f t="shared" ca="1" si="409"/>
        <v>0</v>
      </c>
      <c r="GU50" s="8">
        <f t="shared" ca="1" si="410"/>
        <v>0</v>
      </c>
      <c r="GV50" s="8">
        <f t="shared" ca="1" si="411"/>
        <v>0</v>
      </c>
      <c r="GW50" s="8">
        <f t="shared" ca="1" si="412"/>
        <v>0</v>
      </c>
      <c r="GX50" s="8">
        <f t="shared" ca="1" si="413"/>
        <v>0</v>
      </c>
      <c r="GY50" s="8">
        <f t="shared" ca="1" si="414"/>
        <v>0</v>
      </c>
      <c r="GZ50" s="8">
        <f t="shared" ca="1" si="415"/>
        <v>0</v>
      </c>
      <c r="HA50" s="8">
        <f t="shared" ca="1" si="416"/>
        <v>0</v>
      </c>
      <c r="HB50" s="8">
        <f t="shared" ca="1" si="417"/>
        <v>0</v>
      </c>
      <c r="HC50" s="8">
        <f t="shared" ca="1" si="418"/>
        <v>0</v>
      </c>
      <c r="HD50" s="8">
        <f t="shared" ca="1" si="419"/>
        <v>0</v>
      </c>
      <c r="HE50" s="8">
        <f t="shared" ca="1" si="420"/>
        <v>0</v>
      </c>
      <c r="HF50" s="8">
        <f t="shared" ca="1" si="421"/>
        <v>0</v>
      </c>
      <c r="HG50" s="8">
        <f t="shared" ca="1" si="422"/>
        <v>0</v>
      </c>
      <c r="HH50" s="8">
        <f t="shared" ca="1" si="423"/>
        <v>0</v>
      </c>
      <c r="HI50" s="8">
        <f t="shared" ca="1" si="424"/>
        <v>0</v>
      </c>
      <c r="HJ50" s="8">
        <f t="shared" ca="1" si="425"/>
        <v>0</v>
      </c>
      <c r="HK50" s="8">
        <f t="shared" ca="1" si="426"/>
        <v>0</v>
      </c>
      <c r="HL50" s="8">
        <f t="shared" ca="1" si="427"/>
        <v>0</v>
      </c>
      <c r="HM50" s="8">
        <f t="shared" ca="1" si="428"/>
        <v>0</v>
      </c>
      <c r="HN50" s="8">
        <f t="shared" ca="1" si="429"/>
        <v>0</v>
      </c>
      <c r="HO50" s="8">
        <f t="shared" ca="1" si="430"/>
        <v>0</v>
      </c>
      <c r="HP50" s="8">
        <f t="shared" ca="1" si="431"/>
        <v>0</v>
      </c>
      <c r="HQ50" s="8">
        <f t="shared" ca="1" si="432"/>
        <v>0</v>
      </c>
      <c r="HR50" s="8">
        <f t="shared" ca="1" si="433"/>
        <v>0</v>
      </c>
      <c r="HS50" s="8">
        <f t="shared" ca="1" si="434"/>
        <v>0</v>
      </c>
      <c r="HT50" s="8">
        <f t="shared" ca="1" si="435"/>
        <v>0</v>
      </c>
      <c r="HU50" s="8">
        <f t="shared" ca="1" si="436"/>
        <v>0</v>
      </c>
      <c r="HV50" s="8">
        <f t="shared" ca="1" si="437"/>
        <v>0</v>
      </c>
      <c r="HW50" s="8">
        <f t="shared" ca="1" si="438"/>
        <v>0</v>
      </c>
      <c r="HX50" s="8">
        <f t="shared" ca="1" si="439"/>
        <v>0</v>
      </c>
      <c r="HY50" s="8">
        <f t="shared" ca="1" si="440"/>
        <v>0</v>
      </c>
      <c r="HZ50" s="8">
        <f t="shared" ca="1" si="441"/>
        <v>0</v>
      </c>
      <c r="IA50" s="8">
        <f t="shared" ca="1" si="442"/>
        <v>0</v>
      </c>
      <c r="IB50" s="8">
        <f t="shared" ca="1" si="443"/>
        <v>0</v>
      </c>
      <c r="IC50" s="8">
        <f t="shared" ca="1" si="444"/>
        <v>0</v>
      </c>
      <c r="ID50" s="8">
        <f t="shared" ca="1" si="445"/>
        <v>0</v>
      </c>
      <c r="IE50" s="8">
        <f t="shared" ca="1" si="446"/>
        <v>0</v>
      </c>
      <c r="IF50" s="8">
        <f t="shared" ca="1" si="447"/>
        <v>0</v>
      </c>
      <c r="IG50" s="8">
        <f t="shared" ca="1" si="448"/>
        <v>0</v>
      </c>
      <c r="IH50" s="8">
        <f t="shared" ca="1" si="449"/>
        <v>0</v>
      </c>
      <c r="II50" s="8">
        <f t="shared" ca="1" si="450"/>
        <v>0</v>
      </c>
      <c r="IJ50" s="8">
        <f t="shared" ca="1" si="451"/>
        <v>0</v>
      </c>
      <c r="IK50" s="8">
        <f t="shared" ca="1" si="452"/>
        <v>0</v>
      </c>
      <c r="IL50" s="8">
        <f t="shared" ca="1" si="453"/>
        <v>0</v>
      </c>
      <c r="IM50" s="8">
        <f t="shared" ca="1" si="454"/>
        <v>0</v>
      </c>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row>
    <row r="51" spans="1:348" ht="18.399999999999999">
      <c r="A51" s="29"/>
      <c r="B51" s="16"/>
      <c r="C51" s="249"/>
      <c r="D51" s="249"/>
      <c r="E51" s="156"/>
      <c r="F51" s="156"/>
      <c r="G51" s="157"/>
      <c r="H51" s="117" t="str">
        <f>IFERROR(VLOOKUP(E51, 'General Project Info'!$C$32:$I$42, 7, FALSE), "")</f>
        <v/>
      </c>
      <c r="I51" s="118">
        <f>IFERROR(Y51*VLOOKUP(E51, 'General Project Info'!$R$32:$T$42, 3, FALSE), 0)</f>
        <v>0</v>
      </c>
      <c r="J51" s="119">
        <f t="shared" si="470"/>
        <v>0</v>
      </c>
      <c r="K51" s="119">
        <f t="shared" si="455"/>
        <v>0</v>
      </c>
      <c r="L51" s="162"/>
      <c r="M51" s="162"/>
      <c r="N51" s="163"/>
      <c r="O51" s="163"/>
      <c r="P51" s="163"/>
      <c r="Q51" s="153">
        <f t="shared" si="348"/>
        <v>0</v>
      </c>
      <c r="R51" s="16"/>
      <c r="S51" s="29"/>
      <c r="U51" s="26">
        <f>IFERROR(VLOOKUP($E51, 'Unit Conversions Array'!$B$4:$AA$24, 26, FALSE),0)</f>
        <v>0</v>
      </c>
      <c r="V51">
        <f>VLOOKUP(E51, 'General Project Info'!$R$32:$W$42, 6, FALSE)</f>
        <v>1</v>
      </c>
      <c r="W51">
        <f t="shared" si="349"/>
        <v>0</v>
      </c>
      <c r="X51">
        <f>IFERROR(G51*INDEX('Unit Conversions Array'!$E$4:$Y$24, MATCH('Scenarios &amp; Measures'!E51, 'Unit Conversions Array'!$B$4:$B$24, 0), MATCH('Scenarios &amp; Measures'!H51, 'Unit Conversions Array'!$E$3:$Y$3, 0)), 0)</f>
        <v>0</v>
      </c>
      <c r="Y51" s="8">
        <f t="shared" si="456"/>
        <v>0</v>
      </c>
      <c r="Z51" s="111" t="str">
        <f t="shared" si="457"/>
        <v/>
      </c>
      <c r="AA51" s="111">
        <f>IFERROR(IF(AND(U51=1,E51="Electricity"),Y51*INDEX('Scenarios &amp; Measures'!$AQ$62:$EM$62,1,MATCH(F51+1,'Scenarios &amp; Measures'!$AQ$61:$EM$61,0)), IF(U51=1,$Y51*VLOOKUP($E51, 'General Project Info'!$R$32:$W$42, 5, FALSE),0)),0)</f>
        <v>0</v>
      </c>
      <c r="AB51" s="93">
        <f>IF(E51="Electricity",Y51*SUM(INDEX('Scenarios &amp; Measures'!$AQ$62:$EM$62,1,MATCH(F51+1,'Scenarios &amp; Measures'!$AQ$61:$EM$61,0)):INDEX('Scenarios &amp; Measures'!$AQ$62:$EM$62,1,MATCH(F51+'General Project Info'!$F$20,'Scenarios &amp; Measures'!$AQ$61:$EM$61,0))),SUMIF(E51,"Solar_PV_or_Wind",J51)*$Y$10)</f>
        <v>0</v>
      </c>
      <c r="AC51" s="111">
        <f>IFERROR(IF(U51=0, Y51*VLOOKUP(E51, 'General Project Info'!$R$32:$W$42, 5, FALSE), 0), 0)</f>
        <v>0</v>
      </c>
      <c r="AD51" s="11">
        <f t="shared" si="468"/>
        <v>0</v>
      </c>
      <c r="AE51" s="11">
        <f t="shared" si="458"/>
        <v>20</v>
      </c>
      <c r="AF51" s="11">
        <f t="shared" si="459"/>
        <v>-20</v>
      </c>
      <c r="AG51" s="11">
        <f t="shared" si="460"/>
        <v>0</v>
      </c>
      <c r="AH51">
        <f t="shared" si="350"/>
        <v>0</v>
      </c>
      <c r="AI51" s="116">
        <f t="shared" ca="1" si="469"/>
        <v>0</v>
      </c>
      <c r="AJ51" s="116">
        <f t="shared" ca="1" si="461"/>
        <v>0</v>
      </c>
      <c r="AK51" s="11">
        <f t="shared" ca="1" si="466"/>
        <v>0</v>
      </c>
      <c r="AL51" s="11">
        <f>IF($W$10="RECs", -AA51/VLOOKUP("RECs", 'General Project Info'!$R$32:$W$42, 5, FALSE)*$W$11*IF($Y$11=$AB$12, $Y$10, (1/($AB$12-$Y$11))*(1-($Y$11/$AB$12)^$Y$10)*$AB$12), 0)</f>
        <v>0</v>
      </c>
      <c r="AM51" s="11">
        <f t="shared" si="351"/>
        <v>0</v>
      </c>
      <c r="AN51" s="11">
        <f t="shared" si="352"/>
        <v>0</v>
      </c>
      <c r="AO51" s="11">
        <f t="shared" ca="1" si="462"/>
        <v>0</v>
      </c>
      <c r="AQ51" s="93">
        <f t="shared" ca="1" si="463"/>
        <v>0</v>
      </c>
      <c r="AR51" s="93">
        <f t="shared" ca="1" si="474"/>
        <v>0</v>
      </c>
      <c r="AS51" s="93">
        <f t="shared" ca="1" si="474"/>
        <v>0</v>
      </c>
      <c r="AT51" s="93">
        <f t="shared" ca="1" si="474"/>
        <v>0</v>
      </c>
      <c r="AU51" s="93">
        <f t="shared" ca="1" si="474"/>
        <v>0</v>
      </c>
      <c r="AV51" s="93">
        <f t="shared" ca="1" si="474"/>
        <v>0</v>
      </c>
      <c r="AW51" s="93">
        <f t="shared" ca="1" si="474"/>
        <v>0</v>
      </c>
      <c r="AX51" s="93">
        <f t="shared" ca="1" si="474"/>
        <v>0</v>
      </c>
      <c r="AY51" s="93">
        <f t="shared" ca="1" si="474"/>
        <v>0</v>
      </c>
      <c r="AZ51" s="93">
        <f t="shared" ca="1" si="474"/>
        <v>0</v>
      </c>
      <c r="BA51" s="93">
        <f t="shared" ca="1" si="474"/>
        <v>0</v>
      </c>
      <c r="BB51" s="93">
        <f t="shared" ca="1" si="474"/>
        <v>0</v>
      </c>
      <c r="BC51" s="93">
        <f t="shared" ca="1" si="474"/>
        <v>0</v>
      </c>
      <c r="BD51" s="93">
        <f t="shared" ca="1" si="474"/>
        <v>0</v>
      </c>
      <c r="BE51" s="93">
        <f t="shared" ca="1" si="474"/>
        <v>0</v>
      </c>
      <c r="BF51" s="93">
        <f t="shared" ca="1" si="474"/>
        <v>0</v>
      </c>
      <c r="BG51" s="93">
        <f t="shared" ca="1" si="474"/>
        <v>0</v>
      </c>
      <c r="BH51" s="93">
        <f t="shared" ca="1" si="474"/>
        <v>0</v>
      </c>
      <c r="BI51" s="93">
        <f t="shared" ca="1" si="474"/>
        <v>0</v>
      </c>
      <c r="BJ51" s="93">
        <f t="shared" ca="1" si="474"/>
        <v>0</v>
      </c>
      <c r="BK51" s="93">
        <f t="shared" ca="1" si="474"/>
        <v>0</v>
      </c>
      <c r="BL51" s="93">
        <f t="shared" ca="1" si="474"/>
        <v>0</v>
      </c>
      <c r="BM51" s="93">
        <f t="shared" ca="1" si="474"/>
        <v>0</v>
      </c>
      <c r="BN51" s="93">
        <f t="shared" ca="1" si="474"/>
        <v>0</v>
      </c>
      <c r="BO51" s="93">
        <f t="shared" ca="1" si="474"/>
        <v>0</v>
      </c>
      <c r="BP51" s="93">
        <f t="shared" ca="1" si="474"/>
        <v>0</v>
      </c>
      <c r="BQ51" s="93">
        <f t="shared" ca="1" si="474"/>
        <v>0</v>
      </c>
      <c r="BR51" s="93">
        <f t="shared" ca="1" si="474"/>
        <v>0</v>
      </c>
      <c r="BS51" s="93">
        <f t="shared" ca="1" si="474"/>
        <v>0</v>
      </c>
      <c r="BT51" s="93">
        <f t="shared" ca="1" si="474"/>
        <v>0</v>
      </c>
      <c r="BU51" s="93">
        <f t="shared" ca="1" si="474"/>
        <v>0</v>
      </c>
      <c r="BV51" s="93">
        <f t="shared" ca="1" si="474"/>
        <v>0</v>
      </c>
      <c r="BW51" s="93">
        <f t="shared" ca="1" si="474"/>
        <v>0</v>
      </c>
      <c r="BX51" s="93">
        <f t="shared" ca="1" si="474"/>
        <v>0</v>
      </c>
      <c r="BY51" s="93">
        <f t="shared" ca="1" si="474"/>
        <v>0</v>
      </c>
      <c r="BZ51" s="93">
        <f t="shared" ca="1" si="474"/>
        <v>0</v>
      </c>
      <c r="CA51" s="93">
        <f t="shared" ca="1" si="474"/>
        <v>0</v>
      </c>
      <c r="CB51" s="93">
        <f t="shared" ca="1" si="474"/>
        <v>0</v>
      </c>
      <c r="CC51" s="93">
        <f t="shared" ca="1" si="474"/>
        <v>0</v>
      </c>
      <c r="CD51" s="93">
        <f t="shared" ca="1" si="474"/>
        <v>0</v>
      </c>
      <c r="CE51" s="93">
        <f t="shared" ca="1" si="474"/>
        <v>0</v>
      </c>
      <c r="CF51" s="93">
        <f t="shared" ca="1" si="474"/>
        <v>0</v>
      </c>
      <c r="CG51" s="93">
        <f t="shared" ca="1" si="474"/>
        <v>0</v>
      </c>
      <c r="CH51" s="93">
        <f t="shared" ca="1" si="474"/>
        <v>0</v>
      </c>
      <c r="CI51" s="93">
        <f t="shared" ca="1" si="474"/>
        <v>0</v>
      </c>
      <c r="CJ51" s="93">
        <f t="shared" ca="1" si="474"/>
        <v>0</v>
      </c>
      <c r="CK51" s="93">
        <f t="shared" ca="1" si="474"/>
        <v>0</v>
      </c>
      <c r="CL51" s="93">
        <f t="shared" ca="1" si="474"/>
        <v>0</v>
      </c>
      <c r="CM51" s="93">
        <f t="shared" ca="1" si="474"/>
        <v>0</v>
      </c>
      <c r="CN51" s="93">
        <f t="shared" ca="1" si="474"/>
        <v>0</v>
      </c>
      <c r="CO51" s="93">
        <f t="shared" ca="1" si="474"/>
        <v>0</v>
      </c>
      <c r="CP51" s="93">
        <f t="shared" ca="1" si="474"/>
        <v>0</v>
      </c>
      <c r="CQ51" s="93">
        <f t="shared" ca="1" si="474"/>
        <v>0</v>
      </c>
      <c r="CR51" s="93">
        <f t="shared" ca="1" si="474"/>
        <v>0</v>
      </c>
      <c r="CS51" s="93">
        <f t="shared" ca="1" si="474"/>
        <v>0</v>
      </c>
      <c r="CT51" s="93">
        <f t="shared" ca="1" si="474"/>
        <v>0</v>
      </c>
      <c r="CU51" s="93">
        <f t="shared" ca="1" si="474"/>
        <v>0</v>
      </c>
      <c r="CV51" s="93">
        <f t="shared" ca="1" si="474"/>
        <v>0</v>
      </c>
      <c r="CW51" s="93">
        <f t="shared" ca="1" si="474"/>
        <v>0</v>
      </c>
      <c r="CX51" s="93">
        <f t="shared" ca="1" si="474"/>
        <v>0</v>
      </c>
      <c r="CY51" s="93">
        <f t="shared" ca="1" si="474"/>
        <v>0</v>
      </c>
      <c r="CZ51" s="93">
        <f t="shared" ca="1" si="474"/>
        <v>0</v>
      </c>
      <c r="DA51" s="93">
        <f t="shared" ca="1" si="474"/>
        <v>0</v>
      </c>
      <c r="DB51" s="93">
        <f t="shared" ca="1" si="474"/>
        <v>0</v>
      </c>
      <c r="DC51" s="93">
        <f t="shared" ca="1" si="474"/>
        <v>0</v>
      </c>
      <c r="DD51" s="93">
        <f t="shared" ca="1" si="473"/>
        <v>0</v>
      </c>
      <c r="DE51" s="93">
        <f t="shared" ca="1" si="473"/>
        <v>0</v>
      </c>
      <c r="DF51" s="93">
        <f t="shared" ca="1" si="473"/>
        <v>0</v>
      </c>
      <c r="DG51" s="93">
        <f t="shared" ca="1" si="473"/>
        <v>0</v>
      </c>
      <c r="DH51" s="93">
        <f t="shared" ca="1" si="473"/>
        <v>0</v>
      </c>
      <c r="DI51" s="93">
        <f t="shared" ca="1" si="473"/>
        <v>0</v>
      </c>
      <c r="DJ51" s="93">
        <f t="shared" ca="1" si="473"/>
        <v>0</v>
      </c>
      <c r="DK51" s="93">
        <f t="shared" ca="1" si="473"/>
        <v>0</v>
      </c>
      <c r="DL51" s="93">
        <f t="shared" ca="1" si="473"/>
        <v>0</v>
      </c>
      <c r="DM51" s="93">
        <f t="shared" ca="1" si="473"/>
        <v>0</v>
      </c>
      <c r="DN51" s="93">
        <f t="shared" ca="1" si="473"/>
        <v>0</v>
      </c>
      <c r="DO51" s="93">
        <f t="shared" ca="1" si="473"/>
        <v>0</v>
      </c>
      <c r="DP51" s="93">
        <f t="shared" ca="1" si="473"/>
        <v>0</v>
      </c>
      <c r="DQ51" s="93">
        <f t="shared" ca="1" si="473"/>
        <v>0</v>
      </c>
      <c r="DR51" s="93">
        <f t="shared" ca="1" si="473"/>
        <v>0</v>
      </c>
      <c r="DS51" s="93">
        <f t="shared" ca="1" si="473"/>
        <v>0</v>
      </c>
      <c r="DT51" s="93">
        <f t="shared" ca="1" si="473"/>
        <v>0</v>
      </c>
      <c r="DU51" s="93">
        <f t="shared" ca="1" si="473"/>
        <v>0</v>
      </c>
      <c r="DV51" s="93">
        <f t="shared" ca="1" si="473"/>
        <v>0</v>
      </c>
      <c r="DW51" s="93">
        <f t="shared" ca="1" si="473"/>
        <v>0</v>
      </c>
      <c r="DX51" s="93">
        <f t="shared" ca="1" si="473"/>
        <v>0</v>
      </c>
      <c r="DY51" s="93">
        <f t="shared" ca="1" si="473"/>
        <v>0</v>
      </c>
      <c r="DZ51" s="93">
        <f t="shared" ca="1" si="473"/>
        <v>0</v>
      </c>
      <c r="EA51" s="93">
        <f t="shared" ca="1" si="473"/>
        <v>0</v>
      </c>
      <c r="EB51" s="93">
        <f t="shared" ca="1" si="473"/>
        <v>0</v>
      </c>
      <c r="EC51" s="93">
        <f t="shared" ca="1" si="473"/>
        <v>0</v>
      </c>
      <c r="ED51" s="93">
        <f t="shared" ca="1" si="473"/>
        <v>0</v>
      </c>
      <c r="EE51" s="93">
        <f t="shared" ca="1" si="473"/>
        <v>0</v>
      </c>
      <c r="EF51" s="93">
        <f t="shared" ca="1" si="473"/>
        <v>0</v>
      </c>
      <c r="EG51" s="93">
        <f t="shared" ca="1" si="473"/>
        <v>0</v>
      </c>
      <c r="EH51" s="93">
        <f t="shared" ca="1" si="473"/>
        <v>0</v>
      </c>
      <c r="EI51" s="93">
        <f t="shared" ca="1" si="473"/>
        <v>0</v>
      </c>
      <c r="EJ51" s="93">
        <f t="shared" ca="1" si="473"/>
        <v>0</v>
      </c>
      <c r="EK51" s="93">
        <f t="shared" ca="1" si="473"/>
        <v>0</v>
      </c>
      <c r="EL51" s="93">
        <f t="shared" ca="1" si="473"/>
        <v>0</v>
      </c>
      <c r="EM51" s="93">
        <f t="shared" ca="1" si="473"/>
        <v>0</v>
      </c>
      <c r="EO51" s="8"/>
      <c r="EP51" s="93"/>
      <c r="EQ51" s="8">
        <f t="shared" ca="1" si="464"/>
        <v>0</v>
      </c>
      <c r="ER51" s="8">
        <f t="shared" ca="1" si="355"/>
        <v>0</v>
      </c>
      <c r="ES51" s="8">
        <f t="shared" ca="1" si="356"/>
        <v>0</v>
      </c>
      <c r="ET51" s="8">
        <f t="shared" ca="1" si="357"/>
        <v>0</v>
      </c>
      <c r="EU51" s="8">
        <f t="shared" ca="1" si="358"/>
        <v>0</v>
      </c>
      <c r="EV51" s="8">
        <f t="shared" ca="1" si="359"/>
        <v>0</v>
      </c>
      <c r="EW51" s="8">
        <f t="shared" ca="1" si="360"/>
        <v>0</v>
      </c>
      <c r="EX51" s="8">
        <f t="shared" ca="1" si="361"/>
        <v>0</v>
      </c>
      <c r="EY51" s="8">
        <f t="shared" ca="1" si="362"/>
        <v>0</v>
      </c>
      <c r="EZ51" s="8">
        <f t="shared" ca="1" si="363"/>
        <v>0</v>
      </c>
      <c r="FA51" s="8">
        <f t="shared" ca="1" si="364"/>
        <v>0</v>
      </c>
      <c r="FB51" s="8">
        <f t="shared" ca="1" si="365"/>
        <v>0</v>
      </c>
      <c r="FC51" s="8">
        <f t="shared" ca="1" si="366"/>
        <v>0</v>
      </c>
      <c r="FD51" s="8">
        <f t="shared" ca="1" si="367"/>
        <v>0</v>
      </c>
      <c r="FE51" s="8">
        <f t="shared" ca="1" si="368"/>
        <v>0</v>
      </c>
      <c r="FF51" s="8">
        <f t="shared" ca="1" si="369"/>
        <v>0</v>
      </c>
      <c r="FG51" s="8">
        <f t="shared" ca="1" si="370"/>
        <v>0</v>
      </c>
      <c r="FH51" s="8">
        <f t="shared" ca="1" si="371"/>
        <v>0</v>
      </c>
      <c r="FI51" s="8">
        <f t="shared" ca="1" si="372"/>
        <v>0</v>
      </c>
      <c r="FJ51" s="8">
        <f t="shared" ca="1" si="373"/>
        <v>0</v>
      </c>
      <c r="FK51" s="8">
        <f t="shared" ca="1" si="374"/>
        <v>0</v>
      </c>
      <c r="FL51" s="8">
        <f t="shared" ca="1" si="375"/>
        <v>0</v>
      </c>
      <c r="FM51" s="8">
        <f t="shared" ca="1" si="376"/>
        <v>0</v>
      </c>
      <c r="FN51" s="8">
        <f t="shared" ca="1" si="377"/>
        <v>0</v>
      </c>
      <c r="FO51" s="8">
        <f t="shared" ca="1" si="378"/>
        <v>0</v>
      </c>
      <c r="FP51" s="8">
        <f t="shared" ca="1" si="379"/>
        <v>0</v>
      </c>
      <c r="FQ51" s="8">
        <f t="shared" ca="1" si="380"/>
        <v>0</v>
      </c>
      <c r="FR51" s="8">
        <f t="shared" ca="1" si="381"/>
        <v>0</v>
      </c>
      <c r="FS51" s="8">
        <f t="shared" ca="1" si="382"/>
        <v>0</v>
      </c>
      <c r="FT51" s="8">
        <f t="shared" ca="1" si="383"/>
        <v>0</v>
      </c>
      <c r="FU51" s="8">
        <f t="shared" ca="1" si="384"/>
        <v>0</v>
      </c>
      <c r="FV51" s="8">
        <f t="shared" ca="1" si="385"/>
        <v>0</v>
      </c>
      <c r="FW51" s="8">
        <f t="shared" ca="1" si="386"/>
        <v>0</v>
      </c>
      <c r="FX51" s="8">
        <f t="shared" ca="1" si="387"/>
        <v>0</v>
      </c>
      <c r="FY51" s="8">
        <f t="shared" ca="1" si="388"/>
        <v>0</v>
      </c>
      <c r="FZ51" s="8">
        <f t="shared" ca="1" si="389"/>
        <v>0</v>
      </c>
      <c r="GA51" s="8">
        <f t="shared" ca="1" si="390"/>
        <v>0</v>
      </c>
      <c r="GB51" s="8">
        <f t="shared" ca="1" si="391"/>
        <v>0</v>
      </c>
      <c r="GC51" s="8">
        <f t="shared" ca="1" si="392"/>
        <v>0</v>
      </c>
      <c r="GD51" s="8">
        <f t="shared" ca="1" si="393"/>
        <v>0</v>
      </c>
      <c r="GE51" s="8">
        <f t="shared" ca="1" si="394"/>
        <v>0</v>
      </c>
      <c r="GF51" s="8">
        <f t="shared" ca="1" si="395"/>
        <v>0</v>
      </c>
      <c r="GG51" s="8">
        <f t="shared" ca="1" si="396"/>
        <v>0</v>
      </c>
      <c r="GH51" s="8">
        <f t="shared" ca="1" si="397"/>
        <v>0</v>
      </c>
      <c r="GI51" s="8">
        <f t="shared" ca="1" si="398"/>
        <v>0</v>
      </c>
      <c r="GJ51" s="8">
        <f t="shared" ca="1" si="399"/>
        <v>0</v>
      </c>
      <c r="GK51" s="8">
        <f t="shared" ca="1" si="400"/>
        <v>0</v>
      </c>
      <c r="GL51" s="8">
        <f t="shared" ca="1" si="401"/>
        <v>0</v>
      </c>
      <c r="GM51" s="8">
        <f t="shared" ca="1" si="402"/>
        <v>0</v>
      </c>
      <c r="GN51" s="8">
        <f t="shared" ca="1" si="403"/>
        <v>0</v>
      </c>
      <c r="GO51" s="8">
        <f t="shared" ca="1" si="404"/>
        <v>0</v>
      </c>
      <c r="GP51" s="8">
        <f t="shared" ca="1" si="405"/>
        <v>0</v>
      </c>
      <c r="GQ51" s="8">
        <f t="shared" ca="1" si="406"/>
        <v>0</v>
      </c>
      <c r="GR51" s="8">
        <f t="shared" ca="1" si="407"/>
        <v>0</v>
      </c>
      <c r="GS51" s="8">
        <f t="shared" ca="1" si="408"/>
        <v>0</v>
      </c>
      <c r="GT51" s="8">
        <f t="shared" ca="1" si="409"/>
        <v>0</v>
      </c>
      <c r="GU51" s="8">
        <f t="shared" ca="1" si="410"/>
        <v>0</v>
      </c>
      <c r="GV51" s="8">
        <f t="shared" ca="1" si="411"/>
        <v>0</v>
      </c>
      <c r="GW51" s="8">
        <f t="shared" ca="1" si="412"/>
        <v>0</v>
      </c>
      <c r="GX51" s="8">
        <f t="shared" ca="1" si="413"/>
        <v>0</v>
      </c>
      <c r="GY51" s="8">
        <f t="shared" ca="1" si="414"/>
        <v>0</v>
      </c>
      <c r="GZ51" s="8">
        <f t="shared" ca="1" si="415"/>
        <v>0</v>
      </c>
      <c r="HA51" s="8">
        <f t="shared" ca="1" si="416"/>
        <v>0</v>
      </c>
      <c r="HB51" s="8">
        <f t="shared" ca="1" si="417"/>
        <v>0</v>
      </c>
      <c r="HC51" s="8">
        <f t="shared" ca="1" si="418"/>
        <v>0</v>
      </c>
      <c r="HD51" s="8">
        <f t="shared" ca="1" si="419"/>
        <v>0</v>
      </c>
      <c r="HE51" s="8">
        <f t="shared" ca="1" si="420"/>
        <v>0</v>
      </c>
      <c r="HF51" s="8">
        <f t="shared" ca="1" si="421"/>
        <v>0</v>
      </c>
      <c r="HG51" s="8">
        <f t="shared" ca="1" si="422"/>
        <v>0</v>
      </c>
      <c r="HH51" s="8">
        <f t="shared" ca="1" si="423"/>
        <v>0</v>
      </c>
      <c r="HI51" s="8">
        <f t="shared" ca="1" si="424"/>
        <v>0</v>
      </c>
      <c r="HJ51" s="8">
        <f t="shared" ca="1" si="425"/>
        <v>0</v>
      </c>
      <c r="HK51" s="8">
        <f t="shared" ca="1" si="426"/>
        <v>0</v>
      </c>
      <c r="HL51" s="8">
        <f t="shared" ca="1" si="427"/>
        <v>0</v>
      </c>
      <c r="HM51" s="8">
        <f t="shared" ca="1" si="428"/>
        <v>0</v>
      </c>
      <c r="HN51" s="8">
        <f t="shared" ca="1" si="429"/>
        <v>0</v>
      </c>
      <c r="HO51" s="8">
        <f t="shared" ca="1" si="430"/>
        <v>0</v>
      </c>
      <c r="HP51" s="8">
        <f t="shared" ca="1" si="431"/>
        <v>0</v>
      </c>
      <c r="HQ51" s="8">
        <f t="shared" ca="1" si="432"/>
        <v>0</v>
      </c>
      <c r="HR51" s="8">
        <f t="shared" ca="1" si="433"/>
        <v>0</v>
      </c>
      <c r="HS51" s="8">
        <f t="shared" ca="1" si="434"/>
        <v>0</v>
      </c>
      <c r="HT51" s="8">
        <f t="shared" ca="1" si="435"/>
        <v>0</v>
      </c>
      <c r="HU51" s="8">
        <f t="shared" ca="1" si="436"/>
        <v>0</v>
      </c>
      <c r="HV51" s="8">
        <f t="shared" ca="1" si="437"/>
        <v>0</v>
      </c>
      <c r="HW51" s="8">
        <f t="shared" ca="1" si="438"/>
        <v>0</v>
      </c>
      <c r="HX51" s="8">
        <f t="shared" ca="1" si="439"/>
        <v>0</v>
      </c>
      <c r="HY51" s="8">
        <f t="shared" ca="1" si="440"/>
        <v>0</v>
      </c>
      <c r="HZ51" s="8">
        <f t="shared" ca="1" si="441"/>
        <v>0</v>
      </c>
      <c r="IA51" s="8">
        <f t="shared" ca="1" si="442"/>
        <v>0</v>
      </c>
      <c r="IB51" s="8">
        <f t="shared" ca="1" si="443"/>
        <v>0</v>
      </c>
      <c r="IC51" s="8">
        <f t="shared" ca="1" si="444"/>
        <v>0</v>
      </c>
      <c r="ID51" s="8">
        <f t="shared" ca="1" si="445"/>
        <v>0</v>
      </c>
      <c r="IE51" s="8">
        <f t="shared" ca="1" si="446"/>
        <v>0</v>
      </c>
      <c r="IF51" s="8">
        <f t="shared" ca="1" si="447"/>
        <v>0</v>
      </c>
      <c r="IG51" s="8">
        <f t="shared" ca="1" si="448"/>
        <v>0</v>
      </c>
      <c r="IH51" s="8">
        <f t="shared" ca="1" si="449"/>
        <v>0</v>
      </c>
      <c r="II51" s="8">
        <f t="shared" ca="1" si="450"/>
        <v>0</v>
      </c>
      <c r="IJ51" s="8">
        <f t="shared" ca="1" si="451"/>
        <v>0</v>
      </c>
      <c r="IK51" s="8">
        <f t="shared" ca="1" si="452"/>
        <v>0</v>
      </c>
      <c r="IL51" s="8">
        <f t="shared" ca="1" si="453"/>
        <v>0</v>
      </c>
      <c r="IM51" s="8">
        <f t="shared" ca="1" si="454"/>
        <v>0</v>
      </c>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row>
    <row r="52" spans="1:348" ht="18.399999999999999">
      <c r="A52" s="29"/>
      <c r="B52" s="16"/>
      <c r="C52" s="249"/>
      <c r="D52" s="249"/>
      <c r="E52" s="156"/>
      <c r="F52" s="156"/>
      <c r="G52" s="157"/>
      <c r="H52" s="117" t="str">
        <f>IFERROR(VLOOKUP(E52, 'General Project Info'!$C$32:$I$42, 7, FALSE), "")</f>
        <v/>
      </c>
      <c r="I52" s="118">
        <f>IFERROR(Y52*VLOOKUP(E52, 'General Project Info'!$R$32:$T$42, 3, FALSE), 0)</f>
        <v>0</v>
      </c>
      <c r="J52" s="119">
        <f t="shared" si="470"/>
        <v>0</v>
      </c>
      <c r="K52" s="119">
        <f t="shared" si="455"/>
        <v>0</v>
      </c>
      <c r="L52" s="162"/>
      <c r="M52" s="162"/>
      <c r="N52" s="163"/>
      <c r="O52" s="163"/>
      <c r="P52" s="163"/>
      <c r="Q52" s="153">
        <f t="shared" si="348"/>
        <v>0</v>
      </c>
      <c r="R52" s="16"/>
      <c r="S52" s="29"/>
      <c r="U52" s="26">
        <f>IFERROR(VLOOKUP($E52, 'Unit Conversions Array'!$B$4:$AA$24, 26, FALSE),0)</f>
        <v>0</v>
      </c>
      <c r="V52">
        <f>VLOOKUP(E52, 'General Project Info'!$R$32:$W$42, 6, FALSE)</f>
        <v>1</v>
      </c>
      <c r="W52">
        <f t="shared" si="349"/>
        <v>0</v>
      </c>
      <c r="X52">
        <f>IFERROR(G52*INDEX('Unit Conversions Array'!$E$4:$Y$24, MATCH('Scenarios &amp; Measures'!E52, 'Unit Conversions Array'!$B$4:$B$24, 0), MATCH('Scenarios &amp; Measures'!H52, 'Unit Conversions Array'!$E$3:$Y$3, 0)), 0)</f>
        <v>0</v>
      </c>
      <c r="Y52" s="8">
        <f t="shared" si="456"/>
        <v>0</v>
      </c>
      <c r="Z52" s="111" t="str">
        <f t="shared" si="457"/>
        <v/>
      </c>
      <c r="AA52" s="111">
        <f>IFERROR(IF(AND(U52=1,E52="Electricity"),Y52*INDEX('Scenarios &amp; Measures'!$AQ$62:$EM$62,1,MATCH(F52+1,'Scenarios &amp; Measures'!$AQ$61:$EM$61,0)), IF(U52=1,$Y52*VLOOKUP($E52, 'General Project Info'!$R$32:$W$42, 5, FALSE),0)),0)</f>
        <v>0</v>
      </c>
      <c r="AB52" s="93">
        <f>IF(E52="Electricity",Y52*SUM(INDEX('Scenarios &amp; Measures'!$AQ$62:$EM$62,1,MATCH(F52+1,'Scenarios &amp; Measures'!$AQ$61:$EM$61,0)):INDEX('Scenarios &amp; Measures'!$AQ$62:$EM$62,1,MATCH(F52+'General Project Info'!$F$20,'Scenarios &amp; Measures'!$AQ$61:$EM$61,0))),SUMIF(E52,"Solar_PV_or_Wind",J52)*$Y$10)</f>
        <v>0</v>
      </c>
      <c r="AC52" s="111">
        <f>IFERROR(IF(U52=0, Y52*VLOOKUP(E52, 'General Project Info'!$R$32:$W$42, 5, FALSE), 0), 0)</f>
        <v>0</v>
      </c>
      <c r="AD52" s="11">
        <f t="shared" si="468"/>
        <v>0</v>
      </c>
      <c r="AE52" s="11">
        <f t="shared" si="458"/>
        <v>20</v>
      </c>
      <c r="AF52" s="11">
        <f t="shared" si="459"/>
        <v>-20</v>
      </c>
      <c r="AG52" s="11">
        <f t="shared" si="460"/>
        <v>0</v>
      </c>
      <c r="AH52">
        <f t="shared" si="350"/>
        <v>0</v>
      </c>
      <c r="AI52" s="116">
        <f t="shared" ca="1" si="469"/>
        <v>0</v>
      </c>
      <c r="AJ52" s="116">
        <f t="shared" ca="1" si="461"/>
        <v>0</v>
      </c>
      <c r="AK52" s="11">
        <f t="shared" ca="1" si="466"/>
        <v>0</v>
      </c>
      <c r="AL52" s="11">
        <f>IF($W$10="RECs", -AA52/VLOOKUP("RECs", 'General Project Info'!$R$32:$W$42, 5, FALSE)*$W$11*IF($Y$11=$AB$12, $Y$10, (1/($AB$12-$Y$11))*(1-($Y$11/$AB$12)^$Y$10)*$AB$12), 0)</f>
        <v>0</v>
      </c>
      <c r="AM52" s="11">
        <f t="shared" si="351"/>
        <v>0</v>
      </c>
      <c r="AN52" s="11">
        <f t="shared" si="352"/>
        <v>0</v>
      </c>
      <c r="AO52" s="11">
        <f t="shared" ca="1" si="462"/>
        <v>0</v>
      </c>
      <c r="AQ52" s="93">
        <f t="shared" ca="1" si="463"/>
        <v>0</v>
      </c>
      <c r="AR52" s="93">
        <f t="shared" ca="1" si="474"/>
        <v>0</v>
      </c>
      <c r="AS52" s="93">
        <f t="shared" ca="1" si="474"/>
        <v>0</v>
      </c>
      <c r="AT52" s="93">
        <f t="shared" ca="1" si="474"/>
        <v>0</v>
      </c>
      <c r="AU52" s="93">
        <f t="shared" ca="1" si="474"/>
        <v>0</v>
      </c>
      <c r="AV52" s="93">
        <f t="shared" ca="1" si="474"/>
        <v>0</v>
      </c>
      <c r="AW52" s="93">
        <f t="shared" ca="1" si="474"/>
        <v>0</v>
      </c>
      <c r="AX52" s="93">
        <f t="shared" ca="1" si="474"/>
        <v>0</v>
      </c>
      <c r="AY52" s="93">
        <f t="shared" ca="1" si="474"/>
        <v>0</v>
      </c>
      <c r="AZ52" s="93">
        <f t="shared" ca="1" si="474"/>
        <v>0</v>
      </c>
      <c r="BA52" s="93">
        <f t="shared" ca="1" si="474"/>
        <v>0</v>
      </c>
      <c r="BB52" s="93">
        <f t="shared" ca="1" si="474"/>
        <v>0</v>
      </c>
      <c r="BC52" s="93">
        <f t="shared" ca="1" si="474"/>
        <v>0</v>
      </c>
      <c r="BD52" s="93">
        <f t="shared" ca="1" si="474"/>
        <v>0</v>
      </c>
      <c r="BE52" s="93">
        <f t="shared" ca="1" si="474"/>
        <v>0</v>
      </c>
      <c r="BF52" s="93">
        <f t="shared" ca="1" si="474"/>
        <v>0</v>
      </c>
      <c r="BG52" s="93">
        <f t="shared" ca="1" si="474"/>
        <v>0</v>
      </c>
      <c r="BH52" s="93">
        <f t="shared" ca="1" si="474"/>
        <v>0</v>
      </c>
      <c r="BI52" s="93">
        <f t="shared" ca="1" si="474"/>
        <v>0</v>
      </c>
      <c r="BJ52" s="93">
        <f t="shared" ca="1" si="474"/>
        <v>0</v>
      </c>
      <c r="BK52" s="93">
        <f t="shared" ca="1" si="474"/>
        <v>0</v>
      </c>
      <c r="BL52" s="93">
        <f t="shared" ca="1" si="474"/>
        <v>0</v>
      </c>
      <c r="BM52" s="93">
        <f t="shared" ca="1" si="474"/>
        <v>0</v>
      </c>
      <c r="BN52" s="93">
        <f t="shared" ca="1" si="474"/>
        <v>0</v>
      </c>
      <c r="BO52" s="93">
        <f t="shared" ca="1" si="474"/>
        <v>0</v>
      </c>
      <c r="BP52" s="93">
        <f t="shared" ca="1" si="474"/>
        <v>0</v>
      </c>
      <c r="BQ52" s="93">
        <f t="shared" ca="1" si="474"/>
        <v>0</v>
      </c>
      <c r="BR52" s="93">
        <f t="shared" ca="1" si="474"/>
        <v>0</v>
      </c>
      <c r="BS52" s="93">
        <f t="shared" ca="1" si="474"/>
        <v>0</v>
      </c>
      <c r="BT52" s="93">
        <f t="shared" ca="1" si="474"/>
        <v>0</v>
      </c>
      <c r="BU52" s="93">
        <f t="shared" ca="1" si="474"/>
        <v>0</v>
      </c>
      <c r="BV52" s="93">
        <f t="shared" ca="1" si="474"/>
        <v>0</v>
      </c>
      <c r="BW52" s="93">
        <f t="shared" ca="1" si="474"/>
        <v>0</v>
      </c>
      <c r="BX52" s="93">
        <f t="shared" ca="1" si="474"/>
        <v>0</v>
      </c>
      <c r="BY52" s="93">
        <f t="shared" ca="1" si="474"/>
        <v>0</v>
      </c>
      <c r="BZ52" s="93">
        <f t="shared" ca="1" si="474"/>
        <v>0</v>
      </c>
      <c r="CA52" s="93">
        <f t="shared" ca="1" si="474"/>
        <v>0</v>
      </c>
      <c r="CB52" s="93">
        <f t="shared" ca="1" si="474"/>
        <v>0</v>
      </c>
      <c r="CC52" s="93">
        <f t="shared" ca="1" si="474"/>
        <v>0</v>
      </c>
      <c r="CD52" s="93">
        <f t="shared" ca="1" si="474"/>
        <v>0</v>
      </c>
      <c r="CE52" s="93">
        <f t="shared" ca="1" si="474"/>
        <v>0</v>
      </c>
      <c r="CF52" s="93">
        <f t="shared" ca="1" si="474"/>
        <v>0</v>
      </c>
      <c r="CG52" s="93">
        <f t="shared" ca="1" si="474"/>
        <v>0</v>
      </c>
      <c r="CH52" s="93">
        <f t="shared" ca="1" si="474"/>
        <v>0</v>
      </c>
      <c r="CI52" s="93">
        <f t="shared" ca="1" si="474"/>
        <v>0</v>
      </c>
      <c r="CJ52" s="93">
        <f t="shared" ca="1" si="474"/>
        <v>0</v>
      </c>
      <c r="CK52" s="93">
        <f t="shared" ca="1" si="474"/>
        <v>0</v>
      </c>
      <c r="CL52" s="93">
        <f t="shared" ca="1" si="474"/>
        <v>0</v>
      </c>
      <c r="CM52" s="93">
        <f t="shared" ca="1" si="474"/>
        <v>0</v>
      </c>
      <c r="CN52" s="93">
        <f t="shared" ca="1" si="474"/>
        <v>0</v>
      </c>
      <c r="CO52" s="93">
        <f t="shared" ca="1" si="474"/>
        <v>0</v>
      </c>
      <c r="CP52" s="93">
        <f t="shared" ca="1" si="474"/>
        <v>0</v>
      </c>
      <c r="CQ52" s="93">
        <f t="shared" ca="1" si="474"/>
        <v>0</v>
      </c>
      <c r="CR52" s="93">
        <f t="shared" ca="1" si="474"/>
        <v>0</v>
      </c>
      <c r="CS52" s="93">
        <f t="shared" ca="1" si="474"/>
        <v>0</v>
      </c>
      <c r="CT52" s="93">
        <f t="shared" ca="1" si="474"/>
        <v>0</v>
      </c>
      <c r="CU52" s="93">
        <f t="shared" ca="1" si="474"/>
        <v>0</v>
      </c>
      <c r="CV52" s="93">
        <f t="shared" ca="1" si="474"/>
        <v>0</v>
      </c>
      <c r="CW52" s="93">
        <f t="shared" ca="1" si="474"/>
        <v>0</v>
      </c>
      <c r="CX52" s="93">
        <f t="shared" ca="1" si="474"/>
        <v>0</v>
      </c>
      <c r="CY52" s="93">
        <f t="shared" ca="1" si="474"/>
        <v>0</v>
      </c>
      <c r="CZ52" s="93">
        <f t="shared" ca="1" si="474"/>
        <v>0</v>
      </c>
      <c r="DA52" s="93">
        <f t="shared" ca="1" si="474"/>
        <v>0</v>
      </c>
      <c r="DB52" s="93">
        <f t="shared" ca="1" si="474"/>
        <v>0</v>
      </c>
      <c r="DC52" s="93">
        <f t="shared" ref="DC52:EM52" ca="1" si="475">IFERROR(IF(DC$8&gt;=$F52,IF((DC$8-$F52)&gt;=$Y$10, 0, IF(MOD($AG52+(DC$8-$F52), $L52)=0, (($N52-$O52)*$AB$11^DC$38), 0)),0), 0)</f>
        <v>0</v>
      </c>
      <c r="DD52" s="93">
        <f t="shared" ca="1" si="475"/>
        <v>0</v>
      </c>
      <c r="DE52" s="93">
        <f t="shared" ca="1" si="475"/>
        <v>0</v>
      </c>
      <c r="DF52" s="93">
        <f t="shared" ca="1" si="475"/>
        <v>0</v>
      </c>
      <c r="DG52" s="93">
        <f t="shared" ca="1" si="475"/>
        <v>0</v>
      </c>
      <c r="DH52" s="93">
        <f t="shared" ca="1" si="475"/>
        <v>0</v>
      </c>
      <c r="DI52" s="93">
        <f t="shared" ca="1" si="475"/>
        <v>0</v>
      </c>
      <c r="DJ52" s="93">
        <f t="shared" ca="1" si="475"/>
        <v>0</v>
      </c>
      <c r="DK52" s="93">
        <f t="shared" ca="1" si="475"/>
        <v>0</v>
      </c>
      <c r="DL52" s="93">
        <f t="shared" ca="1" si="475"/>
        <v>0</v>
      </c>
      <c r="DM52" s="93">
        <f t="shared" ca="1" si="475"/>
        <v>0</v>
      </c>
      <c r="DN52" s="93">
        <f t="shared" ca="1" si="475"/>
        <v>0</v>
      </c>
      <c r="DO52" s="93">
        <f t="shared" ca="1" si="475"/>
        <v>0</v>
      </c>
      <c r="DP52" s="93">
        <f t="shared" ca="1" si="475"/>
        <v>0</v>
      </c>
      <c r="DQ52" s="93">
        <f t="shared" ca="1" si="475"/>
        <v>0</v>
      </c>
      <c r="DR52" s="93">
        <f t="shared" ca="1" si="475"/>
        <v>0</v>
      </c>
      <c r="DS52" s="93">
        <f t="shared" ca="1" si="475"/>
        <v>0</v>
      </c>
      <c r="DT52" s="93">
        <f t="shared" ca="1" si="475"/>
        <v>0</v>
      </c>
      <c r="DU52" s="93">
        <f t="shared" ca="1" si="475"/>
        <v>0</v>
      </c>
      <c r="DV52" s="93">
        <f t="shared" ca="1" si="475"/>
        <v>0</v>
      </c>
      <c r="DW52" s="93">
        <f t="shared" ca="1" si="475"/>
        <v>0</v>
      </c>
      <c r="DX52" s="93">
        <f t="shared" ca="1" si="475"/>
        <v>0</v>
      </c>
      <c r="DY52" s="93">
        <f t="shared" ca="1" si="475"/>
        <v>0</v>
      </c>
      <c r="DZ52" s="93">
        <f t="shared" ca="1" si="475"/>
        <v>0</v>
      </c>
      <c r="EA52" s="93">
        <f t="shared" ca="1" si="475"/>
        <v>0</v>
      </c>
      <c r="EB52" s="93">
        <f t="shared" ca="1" si="475"/>
        <v>0</v>
      </c>
      <c r="EC52" s="93">
        <f t="shared" ca="1" si="475"/>
        <v>0</v>
      </c>
      <c r="ED52" s="93">
        <f t="shared" ca="1" si="475"/>
        <v>0</v>
      </c>
      <c r="EE52" s="93">
        <f t="shared" ca="1" si="475"/>
        <v>0</v>
      </c>
      <c r="EF52" s="93">
        <f t="shared" ca="1" si="475"/>
        <v>0</v>
      </c>
      <c r="EG52" s="93">
        <f t="shared" ca="1" si="475"/>
        <v>0</v>
      </c>
      <c r="EH52" s="93">
        <f t="shared" ca="1" si="475"/>
        <v>0</v>
      </c>
      <c r="EI52" s="93">
        <f t="shared" ca="1" si="475"/>
        <v>0</v>
      </c>
      <c r="EJ52" s="93">
        <f t="shared" ca="1" si="475"/>
        <v>0</v>
      </c>
      <c r="EK52" s="93">
        <f t="shared" ca="1" si="475"/>
        <v>0</v>
      </c>
      <c r="EL52" s="93">
        <f t="shared" ca="1" si="475"/>
        <v>0</v>
      </c>
      <c r="EM52" s="93">
        <f t="shared" ca="1" si="475"/>
        <v>0</v>
      </c>
      <c r="EO52" s="8"/>
      <c r="EP52" s="93"/>
      <c r="EQ52" s="8">
        <f ca="1">IFERROR(IF(AND(EQ$8&gt;=($F52+1),EQ$8&lt;($F52+1+$Y$10)),AQ$11,0), 0)</f>
        <v>0</v>
      </c>
      <c r="ER52" s="8">
        <f t="shared" ca="1" si="355"/>
        <v>0</v>
      </c>
      <c r="ES52" s="8">
        <f t="shared" ca="1" si="356"/>
        <v>0</v>
      </c>
      <c r="ET52" s="8">
        <f t="shared" ca="1" si="357"/>
        <v>0</v>
      </c>
      <c r="EU52" s="8">
        <f t="shared" ca="1" si="358"/>
        <v>0</v>
      </c>
      <c r="EV52" s="8">
        <f t="shared" ca="1" si="359"/>
        <v>0</v>
      </c>
      <c r="EW52" s="8">
        <f t="shared" ca="1" si="360"/>
        <v>0</v>
      </c>
      <c r="EX52" s="8">
        <f t="shared" ca="1" si="361"/>
        <v>0</v>
      </c>
      <c r="EY52" s="8">
        <f t="shared" ca="1" si="362"/>
        <v>0</v>
      </c>
      <c r="EZ52" s="8">
        <f t="shared" ca="1" si="363"/>
        <v>0</v>
      </c>
      <c r="FA52" s="8">
        <f t="shared" ca="1" si="364"/>
        <v>0</v>
      </c>
      <c r="FB52" s="8">
        <f t="shared" ca="1" si="365"/>
        <v>0</v>
      </c>
      <c r="FC52" s="8">
        <f t="shared" ca="1" si="366"/>
        <v>0</v>
      </c>
      <c r="FD52" s="8">
        <f t="shared" ca="1" si="367"/>
        <v>0</v>
      </c>
      <c r="FE52" s="8">
        <f t="shared" ca="1" si="368"/>
        <v>0</v>
      </c>
      <c r="FF52" s="8">
        <f t="shared" ca="1" si="369"/>
        <v>0</v>
      </c>
      <c r="FG52" s="8">
        <f t="shared" ca="1" si="370"/>
        <v>0</v>
      </c>
      <c r="FH52" s="8">
        <f t="shared" ca="1" si="371"/>
        <v>0</v>
      </c>
      <c r="FI52" s="8">
        <f t="shared" ca="1" si="372"/>
        <v>0</v>
      </c>
      <c r="FJ52" s="8">
        <f t="shared" ca="1" si="373"/>
        <v>0</v>
      </c>
      <c r="FK52" s="8">
        <f t="shared" ca="1" si="374"/>
        <v>0</v>
      </c>
      <c r="FL52" s="8">
        <f t="shared" ca="1" si="375"/>
        <v>0</v>
      </c>
      <c r="FM52" s="8">
        <f t="shared" ca="1" si="376"/>
        <v>0</v>
      </c>
      <c r="FN52" s="8">
        <f t="shared" ca="1" si="377"/>
        <v>0</v>
      </c>
      <c r="FO52" s="8">
        <f t="shared" ca="1" si="378"/>
        <v>0</v>
      </c>
      <c r="FP52" s="8">
        <f t="shared" ca="1" si="379"/>
        <v>0</v>
      </c>
      <c r="FQ52" s="8">
        <f t="shared" ca="1" si="380"/>
        <v>0</v>
      </c>
      <c r="FR52" s="8">
        <f t="shared" ca="1" si="381"/>
        <v>0</v>
      </c>
      <c r="FS52" s="8">
        <f t="shared" ca="1" si="382"/>
        <v>0</v>
      </c>
      <c r="FT52" s="8">
        <f t="shared" ca="1" si="383"/>
        <v>0</v>
      </c>
      <c r="FU52" s="8">
        <f t="shared" ca="1" si="384"/>
        <v>0</v>
      </c>
      <c r="FV52" s="8">
        <f t="shared" ca="1" si="385"/>
        <v>0</v>
      </c>
      <c r="FW52" s="8">
        <f t="shared" ca="1" si="386"/>
        <v>0</v>
      </c>
      <c r="FX52" s="8">
        <f t="shared" ca="1" si="387"/>
        <v>0</v>
      </c>
      <c r="FY52" s="8">
        <f t="shared" ca="1" si="388"/>
        <v>0</v>
      </c>
      <c r="FZ52" s="8">
        <f t="shared" ca="1" si="389"/>
        <v>0</v>
      </c>
      <c r="GA52" s="8">
        <f t="shared" ca="1" si="390"/>
        <v>0</v>
      </c>
      <c r="GB52" s="8">
        <f t="shared" ca="1" si="391"/>
        <v>0</v>
      </c>
      <c r="GC52" s="8">
        <f t="shared" ca="1" si="392"/>
        <v>0</v>
      </c>
      <c r="GD52" s="8">
        <f t="shared" ca="1" si="393"/>
        <v>0</v>
      </c>
      <c r="GE52" s="8">
        <f t="shared" ca="1" si="394"/>
        <v>0</v>
      </c>
      <c r="GF52" s="8">
        <f t="shared" ca="1" si="395"/>
        <v>0</v>
      </c>
      <c r="GG52" s="8">
        <f t="shared" ca="1" si="396"/>
        <v>0</v>
      </c>
      <c r="GH52" s="8">
        <f t="shared" ca="1" si="397"/>
        <v>0</v>
      </c>
      <c r="GI52" s="8">
        <f t="shared" ca="1" si="398"/>
        <v>0</v>
      </c>
      <c r="GJ52" s="8">
        <f t="shared" ca="1" si="399"/>
        <v>0</v>
      </c>
      <c r="GK52" s="8">
        <f t="shared" ca="1" si="400"/>
        <v>0</v>
      </c>
      <c r="GL52" s="8">
        <f t="shared" ca="1" si="401"/>
        <v>0</v>
      </c>
      <c r="GM52" s="8">
        <f t="shared" ca="1" si="402"/>
        <v>0</v>
      </c>
      <c r="GN52" s="8">
        <f t="shared" ca="1" si="403"/>
        <v>0</v>
      </c>
      <c r="GO52" s="8">
        <f t="shared" ca="1" si="404"/>
        <v>0</v>
      </c>
      <c r="GP52" s="8">
        <f t="shared" ca="1" si="405"/>
        <v>0</v>
      </c>
      <c r="GQ52" s="8">
        <f t="shared" ca="1" si="406"/>
        <v>0</v>
      </c>
      <c r="GR52" s="8">
        <f t="shared" ca="1" si="407"/>
        <v>0</v>
      </c>
      <c r="GS52" s="8">
        <f t="shared" ca="1" si="408"/>
        <v>0</v>
      </c>
      <c r="GT52" s="8">
        <f t="shared" ca="1" si="409"/>
        <v>0</v>
      </c>
      <c r="GU52" s="8">
        <f t="shared" ca="1" si="410"/>
        <v>0</v>
      </c>
      <c r="GV52" s="8">
        <f t="shared" ca="1" si="411"/>
        <v>0</v>
      </c>
      <c r="GW52" s="8">
        <f t="shared" ca="1" si="412"/>
        <v>0</v>
      </c>
      <c r="GX52" s="8">
        <f t="shared" ca="1" si="413"/>
        <v>0</v>
      </c>
      <c r="GY52" s="8">
        <f t="shared" ca="1" si="414"/>
        <v>0</v>
      </c>
      <c r="GZ52" s="8">
        <f t="shared" ca="1" si="415"/>
        <v>0</v>
      </c>
      <c r="HA52" s="8">
        <f t="shared" ca="1" si="416"/>
        <v>0</v>
      </c>
      <c r="HB52" s="8">
        <f t="shared" ca="1" si="417"/>
        <v>0</v>
      </c>
      <c r="HC52" s="8">
        <f t="shared" ca="1" si="418"/>
        <v>0</v>
      </c>
      <c r="HD52" s="8">
        <f t="shared" ca="1" si="419"/>
        <v>0</v>
      </c>
      <c r="HE52" s="8">
        <f t="shared" ca="1" si="420"/>
        <v>0</v>
      </c>
      <c r="HF52" s="8">
        <f t="shared" ca="1" si="421"/>
        <v>0</v>
      </c>
      <c r="HG52" s="8">
        <f t="shared" ca="1" si="422"/>
        <v>0</v>
      </c>
      <c r="HH52" s="8">
        <f t="shared" ca="1" si="423"/>
        <v>0</v>
      </c>
      <c r="HI52" s="8">
        <f t="shared" ca="1" si="424"/>
        <v>0</v>
      </c>
      <c r="HJ52" s="8">
        <f t="shared" ca="1" si="425"/>
        <v>0</v>
      </c>
      <c r="HK52" s="8">
        <f t="shared" ca="1" si="426"/>
        <v>0</v>
      </c>
      <c r="HL52" s="8">
        <f t="shared" ca="1" si="427"/>
        <v>0</v>
      </c>
      <c r="HM52" s="8">
        <f t="shared" ca="1" si="428"/>
        <v>0</v>
      </c>
      <c r="HN52" s="8">
        <f t="shared" ca="1" si="429"/>
        <v>0</v>
      </c>
      <c r="HO52" s="8">
        <f t="shared" ca="1" si="430"/>
        <v>0</v>
      </c>
      <c r="HP52" s="8">
        <f t="shared" ca="1" si="431"/>
        <v>0</v>
      </c>
      <c r="HQ52" s="8">
        <f t="shared" ca="1" si="432"/>
        <v>0</v>
      </c>
      <c r="HR52" s="8">
        <f t="shared" ca="1" si="433"/>
        <v>0</v>
      </c>
      <c r="HS52" s="8">
        <f t="shared" ca="1" si="434"/>
        <v>0</v>
      </c>
      <c r="HT52" s="8">
        <f t="shared" ca="1" si="435"/>
        <v>0</v>
      </c>
      <c r="HU52" s="8">
        <f t="shared" ca="1" si="436"/>
        <v>0</v>
      </c>
      <c r="HV52" s="8">
        <f t="shared" ca="1" si="437"/>
        <v>0</v>
      </c>
      <c r="HW52" s="8">
        <f t="shared" ca="1" si="438"/>
        <v>0</v>
      </c>
      <c r="HX52" s="8">
        <f t="shared" ca="1" si="439"/>
        <v>0</v>
      </c>
      <c r="HY52" s="8">
        <f t="shared" ca="1" si="440"/>
        <v>0</v>
      </c>
      <c r="HZ52" s="8">
        <f t="shared" ca="1" si="441"/>
        <v>0</v>
      </c>
      <c r="IA52" s="8">
        <f t="shared" ca="1" si="442"/>
        <v>0</v>
      </c>
      <c r="IB52" s="8">
        <f t="shared" ca="1" si="443"/>
        <v>0</v>
      </c>
      <c r="IC52" s="8">
        <f t="shared" ca="1" si="444"/>
        <v>0</v>
      </c>
      <c r="ID52" s="8">
        <f t="shared" ca="1" si="445"/>
        <v>0</v>
      </c>
      <c r="IE52" s="8">
        <f t="shared" ca="1" si="446"/>
        <v>0</v>
      </c>
      <c r="IF52" s="8">
        <f t="shared" ca="1" si="447"/>
        <v>0</v>
      </c>
      <c r="IG52" s="8">
        <f t="shared" ca="1" si="448"/>
        <v>0</v>
      </c>
      <c r="IH52" s="8">
        <f t="shared" ca="1" si="449"/>
        <v>0</v>
      </c>
      <c r="II52" s="8">
        <f t="shared" ca="1" si="450"/>
        <v>0</v>
      </c>
      <c r="IJ52" s="8">
        <f t="shared" ca="1" si="451"/>
        <v>0</v>
      </c>
      <c r="IK52" s="8">
        <f t="shared" ca="1" si="452"/>
        <v>0</v>
      </c>
      <c r="IL52" s="8">
        <f t="shared" ca="1" si="453"/>
        <v>0</v>
      </c>
      <c r="IM52" s="8">
        <f t="shared" ca="1" si="454"/>
        <v>0</v>
      </c>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row>
    <row r="53" spans="1:348" ht="18.399999999999999">
      <c r="A53" s="29"/>
      <c r="B53" s="16"/>
      <c r="C53" s="40"/>
      <c r="D53" s="32"/>
      <c r="E53" s="40"/>
      <c r="F53" s="40"/>
      <c r="G53" s="40"/>
      <c r="H53" s="40"/>
      <c r="I53" s="40"/>
      <c r="J53" s="40"/>
      <c r="K53" s="40"/>
      <c r="L53" s="40"/>
      <c r="M53" s="40"/>
      <c r="N53" s="40"/>
      <c r="O53" s="40"/>
      <c r="P53" s="40"/>
      <c r="Q53" s="20"/>
      <c r="R53" s="16"/>
      <c r="S53" s="29"/>
      <c r="AD53" t="s">
        <v>180</v>
      </c>
      <c r="AH53" t="s">
        <v>181</v>
      </c>
      <c r="AI53" t="s">
        <v>182</v>
      </c>
      <c r="AJ53" t="s">
        <v>183</v>
      </c>
      <c r="AK53" t="s">
        <v>184</v>
      </c>
      <c r="AL53" t="s">
        <v>185</v>
      </c>
      <c r="IM53" s="8"/>
      <c r="IN53" s="8"/>
      <c r="IO53" s="8"/>
      <c r="IP53" s="8"/>
      <c r="IQ53" s="8"/>
      <c r="IR53" s="8"/>
    </row>
    <row r="54" spans="1:348" ht="18.399999999999999">
      <c r="A54" s="29"/>
      <c r="B54" s="16"/>
      <c r="C54" s="40"/>
      <c r="D54" s="32"/>
      <c r="E54" s="40" t="s">
        <v>186</v>
      </c>
      <c r="F54" s="40"/>
      <c r="G54" s="120">
        <f>SUM(Y39:Y52)</f>
        <v>0</v>
      </c>
      <c r="H54" s="121" t="s">
        <v>187</v>
      </c>
      <c r="I54" s="122">
        <f>SUM(I39:I52)</f>
        <v>0</v>
      </c>
      <c r="J54" s="120">
        <f>SUM(J39:J52)</f>
        <v>0</v>
      </c>
      <c r="K54" s="120">
        <f>SUM(K39:K52)</f>
        <v>0</v>
      </c>
      <c r="L54" s="121" t="s">
        <v>188</v>
      </c>
      <c r="M54" s="121" t="s">
        <v>188</v>
      </c>
      <c r="N54" s="123">
        <f>SUM(N39:N52)</f>
        <v>0</v>
      </c>
      <c r="O54" s="123">
        <f>SUM(O39:O52)</f>
        <v>0</v>
      </c>
      <c r="P54" s="123">
        <f>SUM(P39:P52)</f>
        <v>0</v>
      </c>
      <c r="Q54" s="154">
        <f>SUM(Q39:Q52)</f>
        <v>0</v>
      </c>
      <c r="R54" s="16"/>
      <c r="S54" s="29"/>
      <c r="W54" s="8"/>
      <c r="X54" t="s">
        <v>180</v>
      </c>
      <c r="Y54" t="s">
        <v>189</v>
      </c>
      <c r="AA54" s="8" t="s">
        <v>190</v>
      </c>
      <c r="AB54" s="8"/>
      <c r="AD54" s="8" t="s">
        <v>191</v>
      </c>
      <c r="AE54" s="8"/>
      <c r="AF54" s="8"/>
      <c r="AG54" s="8"/>
      <c r="AH54">
        <f>IF($W$10="Carbon Offset", $J55*$W$12, 0)</f>
        <v>0</v>
      </c>
      <c r="AI54">
        <f>IF($Y$11=$AB$12, $AH54*$Y$10, ($AH54/($AB$12-$Y$11))*(1-($Y$11/$AB$12)^$Y$10)*$AB$12)</f>
        <v>0</v>
      </c>
      <c r="AJ54">
        <f>IF($W$10="RECs", (-$J55/(VLOOKUP("RECs", 'General Project Info'!$R$32:$W$42, 5, FALSE)))*$W$11, 0)</f>
        <v>0</v>
      </c>
      <c r="AK54">
        <f>IF($Y$11=$AB$12, $AJ54*$Y$10, ($AJ54/($AB$12-$Y$11))*(1-($Y$11/$AB$12)^$Y$10)*$AB$12)</f>
        <v>0</v>
      </c>
      <c r="AO54" t="s">
        <v>211</v>
      </c>
      <c r="AP54" t="s">
        <v>212</v>
      </c>
      <c r="AQ54" s="8" t="e">
        <f t="shared" ref="AQ54:BV54" ca="1" si="476">IF(AQ38&gt;=$Y$10, 0, -SUM(AQ39:AQ52)-($Y57*$AH37^AQ38)-($W57+$W58)*AQ$11/1000-SUM($AH54:$AH57)*$Y$12^AQ38-($AJ54+$AJ56)*$Y$11^AQ38-($Y58*$AB$11^AQ38)-IF($Y$10-1=AQ38, $Q$29, 0))</f>
        <v>#DIV/0!</v>
      </c>
      <c r="AR54" s="8" t="e">
        <f t="shared" ca="1" si="476"/>
        <v>#DIV/0!</v>
      </c>
      <c r="AS54" s="8" t="e">
        <f t="shared" ca="1" si="476"/>
        <v>#DIV/0!</v>
      </c>
      <c r="AT54" s="8" t="e">
        <f t="shared" ca="1" si="476"/>
        <v>#DIV/0!</v>
      </c>
      <c r="AU54" s="8" t="e">
        <f t="shared" ca="1" si="476"/>
        <v>#DIV/0!</v>
      </c>
      <c r="AV54" s="8" t="e">
        <f t="shared" ca="1" si="476"/>
        <v>#DIV/0!</v>
      </c>
      <c r="AW54" s="8" t="e">
        <f t="shared" ca="1" si="476"/>
        <v>#DIV/0!</v>
      </c>
      <c r="AX54" s="8" t="e">
        <f t="shared" ca="1" si="476"/>
        <v>#DIV/0!</v>
      </c>
      <c r="AY54" s="8" t="e">
        <f t="shared" ca="1" si="476"/>
        <v>#DIV/0!</v>
      </c>
      <c r="AZ54" s="8" t="e">
        <f t="shared" ca="1" si="476"/>
        <v>#DIV/0!</v>
      </c>
      <c r="BA54" s="8" t="e">
        <f t="shared" ca="1" si="476"/>
        <v>#DIV/0!</v>
      </c>
      <c r="BB54" s="8" t="e">
        <f t="shared" ca="1" si="476"/>
        <v>#DIV/0!</v>
      </c>
      <c r="BC54" s="8" t="e">
        <f t="shared" ca="1" si="476"/>
        <v>#DIV/0!</v>
      </c>
      <c r="BD54" s="8" t="e">
        <f t="shared" ca="1" si="476"/>
        <v>#DIV/0!</v>
      </c>
      <c r="BE54" s="8" t="e">
        <f t="shared" ca="1" si="476"/>
        <v>#DIV/0!</v>
      </c>
      <c r="BF54" s="8" t="e">
        <f t="shared" ca="1" si="476"/>
        <v>#DIV/0!</v>
      </c>
      <c r="BG54" s="8" t="e">
        <f t="shared" ca="1" si="476"/>
        <v>#DIV/0!</v>
      </c>
      <c r="BH54" s="8" t="e">
        <f t="shared" ca="1" si="476"/>
        <v>#DIV/0!</v>
      </c>
      <c r="BI54" s="8" t="e">
        <f t="shared" ca="1" si="476"/>
        <v>#DIV/0!</v>
      </c>
      <c r="BJ54" s="8" t="e">
        <f t="shared" ca="1" si="476"/>
        <v>#DIV/0!</v>
      </c>
      <c r="BK54" s="8">
        <f t="shared" si="476"/>
        <v>0</v>
      </c>
      <c r="BL54" s="8">
        <f t="shared" si="476"/>
        <v>0</v>
      </c>
      <c r="BM54" s="8">
        <f t="shared" si="476"/>
        <v>0</v>
      </c>
      <c r="BN54" s="8">
        <f t="shared" si="476"/>
        <v>0</v>
      </c>
      <c r="BO54" s="8">
        <f t="shared" si="476"/>
        <v>0</v>
      </c>
      <c r="BP54" s="8">
        <f t="shared" si="476"/>
        <v>0</v>
      </c>
      <c r="BQ54" s="8">
        <f t="shared" si="476"/>
        <v>0</v>
      </c>
      <c r="BR54" s="8">
        <f t="shared" si="476"/>
        <v>0</v>
      </c>
      <c r="BS54" s="8">
        <f t="shared" si="476"/>
        <v>0</v>
      </c>
      <c r="BT54" s="8">
        <f t="shared" si="476"/>
        <v>0</v>
      </c>
      <c r="BU54" s="8">
        <f t="shared" si="476"/>
        <v>0</v>
      </c>
      <c r="BV54" s="8">
        <f t="shared" si="476"/>
        <v>0</v>
      </c>
      <c r="BW54" s="8">
        <f t="shared" ref="BW54:DB54" si="477">IF(BW38&gt;=$Y$10, 0, -SUM(BW39:BW52)-($Y57*$AH37^BW38)-($W57+$W58)*BW$11/1000-SUM($AH54:$AH57)*$Y$12^BW38-($AJ54+$AJ56)*$Y$11^BW38-($Y58*$AB$11^BW38)-IF($Y$10-1=BW38, $Q$29, 0))</f>
        <v>0</v>
      </c>
      <c r="BX54" s="8">
        <f t="shared" si="477"/>
        <v>0</v>
      </c>
      <c r="BY54" s="8">
        <f t="shared" si="477"/>
        <v>0</v>
      </c>
      <c r="BZ54" s="8">
        <f t="shared" si="477"/>
        <v>0</v>
      </c>
      <c r="CA54" s="8">
        <f t="shared" si="477"/>
        <v>0</v>
      </c>
      <c r="CB54" s="8">
        <f t="shared" si="477"/>
        <v>0</v>
      </c>
      <c r="CC54" s="8">
        <f t="shared" si="477"/>
        <v>0</v>
      </c>
      <c r="CD54" s="8">
        <f t="shared" si="477"/>
        <v>0</v>
      </c>
      <c r="CE54" s="8">
        <f t="shared" si="477"/>
        <v>0</v>
      </c>
      <c r="CF54" s="8">
        <f t="shared" si="477"/>
        <v>0</v>
      </c>
      <c r="CG54" s="8">
        <f t="shared" si="477"/>
        <v>0</v>
      </c>
      <c r="CH54" s="8">
        <f t="shared" si="477"/>
        <v>0</v>
      </c>
      <c r="CI54" s="8">
        <f t="shared" si="477"/>
        <v>0</v>
      </c>
      <c r="CJ54" s="8">
        <f t="shared" si="477"/>
        <v>0</v>
      </c>
      <c r="CK54" s="8">
        <f t="shared" si="477"/>
        <v>0</v>
      </c>
      <c r="CL54" s="8">
        <f t="shared" si="477"/>
        <v>0</v>
      </c>
      <c r="CM54" s="8">
        <f t="shared" si="477"/>
        <v>0</v>
      </c>
      <c r="CN54" s="8">
        <f t="shared" si="477"/>
        <v>0</v>
      </c>
      <c r="CO54" s="8">
        <f t="shared" si="477"/>
        <v>0</v>
      </c>
      <c r="CP54" s="8">
        <f t="shared" si="477"/>
        <v>0</v>
      </c>
      <c r="CQ54" s="8">
        <f t="shared" si="477"/>
        <v>0</v>
      </c>
      <c r="CR54" s="8">
        <f t="shared" si="477"/>
        <v>0</v>
      </c>
      <c r="CS54" s="8">
        <f t="shared" si="477"/>
        <v>0</v>
      </c>
      <c r="CT54" s="8">
        <f t="shared" si="477"/>
        <v>0</v>
      </c>
      <c r="CU54" s="8">
        <f t="shared" si="477"/>
        <v>0</v>
      </c>
      <c r="CV54" s="8">
        <f t="shared" si="477"/>
        <v>0</v>
      </c>
      <c r="CW54" s="8">
        <f t="shared" si="477"/>
        <v>0</v>
      </c>
      <c r="CX54" s="8">
        <f t="shared" si="477"/>
        <v>0</v>
      </c>
      <c r="CY54" s="8">
        <f t="shared" si="477"/>
        <v>0</v>
      </c>
      <c r="CZ54" s="8">
        <f t="shared" si="477"/>
        <v>0</v>
      </c>
      <c r="DA54" s="8">
        <f t="shared" si="477"/>
        <v>0</v>
      </c>
      <c r="DB54" s="8">
        <f t="shared" si="477"/>
        <v>0</v>
      </c>
      <c r="DC54" s="8">
        <f t="shared" ref="DC54:EM54" si="478">IF(DC38&gt;=$Y$10, 0, -SUM(DC39:DC52)-($Y57*$AH37^DC38)-($W57+$W58)*DC$11/1000-SUM($AH54:$AH57)*$Y$12^DC38-($AJ54+$AJ56)*$Y$11^DC38-($Y58*$AB$11^DC38)-IF($Y$10-1=DC38, $Q$29, 0))</f>
        <v>0</v>
      </c>
      <c r="DD54" s="8">
        <f t="shared" si="478"/>
        <v>0</v>
      </c>
      <c r="DE54" s="8">
        <f t="shared" si="478"/>
        <v>0</v>
      </c>
      <c r="DF54" s="8">
        <f t="shared" si="478"/>
        <v>0</v>
      </c>
      <c r="DG54" s="8">
        <f t="shared" si="478"/>
        <v>0</v>
      </c>
      <c r="DH54" s="8">
        <f t="shared" si="478"/>
        <v>0</v>
      </c>
      <c r="DI54" s="8">
        <f t="shared" si="478"/>
        <v>0</v>
      </c>
      <c r="DJ54" s="8">
        <f t="shared" si="478"/>
        <v>0</v>
      </c>
      <c r="DK54" s="8">
        <f t="shared" si="478"/>
        <v>0</v>
      </c>
      <c r="DL54" s="8">
        <f t="shared" si="478"/>
        <v>0</v>
      </c>
      <c r="DM54" s="8">
        <f t="shared" si="478"/>
        <v>0</v>
      </c>
      <c r="DN54" s="8">
        <f t="shared" si="478"/>
        <v>0</v>
      </c>
      <c r="DO54" s="8">
        <f t="shared" si="478"/>
        <v>0</v>
      </c>
      <c r="DP54" s="8">
        <f t="shared" si="478"/>
        <v>0</v>
      </c>
      <c r="DQ54" s="8">
        <f t="shared" si="478"/>
        <v>0</v>
      </c>
      <c r="DR54" s="8">
        <f t="shared" si="478"/>
        <v>0</v>
      </c>
      <c r="DS54" s="8">
        <f t="shared" si="478"/>
        <v>0</v>
      </c>
      <c r="DT54" s="8">
        <f t="shared" si="478"/>
        <v>0</v>
      </c>
      <c r="DU54" s="8">
        <f t="shared" si="478"/>
        <v>0</v>
      </c>
      <c r="DV54" s="8">
        <f t="shared" si="478"/>
        <v>0</v>
      </c>
      <c r="DW54" s="8">
        <f t="shared" si="478"/>
        <v>0</v>
      </c>
      <c r="DX54" s="8">
        <f t="shared" si="478"/>
        <v>0</v>
      </c>
      <c r="DY54" s="8">
        <f t="shared" si="478"/>
        <v>0</v>
      </c>
      <c r="DZ54" s="8">
        <f t="shared" si="478"/>
        <v>0</v>
      </c>
      <c r="EA54" s="8">
        <f t="shared" si="478"/>
        <v>0</v>
      </c>
      <c r="EB54" s="8">
        <f t="shared" si="478"/>
        <v>0</v>
      </c>
      <c r="EC54" s="8">
        <f t="shared" si="478"/>
        <v>0</v>
      </c>
      <c r="ED54" s="8">
        <f t="shared" si="478"/>
        <v>0</v>
      </c>
      <c r="EE54" s="8">
        <f t="shared" si="478"/>
        <v>0</v>
      </c>
      <c r="EF54" s="8">
        <f t="shared" si="478"/>
        <v>0</v>
      </c>
      <c r="EG54" s="8">
        <f t="shared" si="478"/>
        <v>0</v>
      </c>
      <c r="EH54" s="8">
        <f t="shared" si="478"/>
        <v>0</v>
      </c>
      <c r="EI54" s="8">
        <f t="shared" si="478"/>
        <v>0</v>
      </c>
      <c r="EJ54" s="8">
        <f t="shared" si="478"/>
        <v>0</v>
      </c>
      <c r="EK54" s="8">
        <f t="shared" si="478"/>
        <v>0</v>
      </c>
      <c r="EL54" s="8">
        <f t="shared" si="478"/>
        <v>0</v>
      </c>
      <c r="EM54" s="8">
        <f t="shared" si="478"/>
        <v>0</v>
      </c>
      <c r="IM54" s="8"/>
      <c r="IN54" s="8"/>
      <c r="IO54" s="8"/>
      <c r="IP54" s="8"/>
      <c r="IQ54" s="8"/>
      <c r="IR54" s="8"/>
    </row>
    <row r="55" spans="1:348" ht="18.399999999999999">
      <c r="A55" s="29"/>
      <c r="B55" s="16"/>
      <c r="C55" s="40"/>
      <c r="D55" s="32"/>
      <c r="E55" s="40" t="s">
        <v>192</v>
      </c>
      <c r="F55" s="40"/>
      <c r="G55" s="157"/>
      <c r="H55" s="162" t="s">
        <v>187</v>
      </c>
      <c r="I55" s="158"/>
      <c r="J55" s="157"/>
      <c r="K55" s="157"/>
      <c r="L55" s="162" t="s">
        <v>188</v>
      </c>
      <c r="M55" s="162" t="s">
        <v>188</v>
      </c>
      <c r="N55" s="162" t="s">
        <v>188</v>
      </c>
      <c r="O55" s="162" t="s">
        <v>188</v>
      </c>
      <c r="P55" s="159"/>
      <c r="Q55" s="155" t="s">
        <v>188</v>
      </c>
      <c r="R55" s="16"/>
      <c r="S55" s="29"/>
      <c r="U55" t="s">
        <v>193</v>
      </c>
      <c r="V55" s="6">
        <f ca="1">IF(I55&gt;0, Y55, SUM(W39:W52))+IF(J55&gt;0, SUM(AI39:AI52)/J54*J55+AI54+AK54, SUM(AI39:AI52)+SUM(AL39:AM52))+IF(K55&gt;0, SUM(AJ39:AJ52)/K54*K55+AI55, SUM(AJ39:AJ52)+SUM(AN39:AN52))+SUM(AK39:AK52)+IF(P55&gt;0, AA55, SUM(AH39:AH52))-Q54</f>
        <v>0</v>
      </c>
      <c r="X55" t="s">
        <v>194</v>
      </c>
      <c r="Y55" s="8" t="e">
        <f>IF(AH37=$AB$12, I55*$Y$10, (I55/($AB$12-AH37))*(1-(AH37/$AB$12)^$Y$10)*$AB$12)</f>
        <v>#DIV/0!</v>
      </c>
      <c r="Z55" s="8"/>
      <c r="AA55">
        <f>IF($AB$11=$AB$12, $P$30*$Y$10, ($P$30/($AB$12-$AB$11))*(1-($AB$11/$AB$12)^$Y$10)*$AB$12)</f>
        <v>0</v>
      </c>
      <c r="AD55" t="s">
        <v>195</v>
      </c>
      <c r="AH55">
        <f>$K55*$W$12</f>
        <v>0</v>
      </c>
      <c r="AI55">
        <f>IF($Y$11=$AB$12, $AH55*$Y$10, ($AH55/($AB$12-$Y$11))*(1-($Y$11/$AB$12)^$Y$10)*$AB$12)</f>
        <v>0</v>
      </c>
      <c r="AO55" s="8"/>
      <c r="AP55" t="s">
        <v>213</v>
      </c>
      <c r="AQ55" s="8" t="e">
        <f ca="1">IF(AQ38&gt;=$Y$10, 0, SUM(AQ$14:AQ$27)+($Y$32*$AH$12^AQ38)+($W$32+$W$33)*AQ$11/1000+SUM($AH$29:$AH$32)*$Y$12^AQ38+($AJ$29+$AJ$31)*$Y$11^AQ38+($Y$33*$AB$11^AQ38)+IF($Y$10-1=AQ38, $Q54, 0))</f>
        <v>#DIV/0!</v>
      </c>
      <c r="AR55" s="8" t="e">
        <f t="shared" ref="AR55:BV55" ca="1" si="479">IF(AR38&gt;=$Y$10, 0, SUM(AR$14:AR$27)+($Y$32*$AH$12^AR38)+($W$32+$W$33)*AR$11/1000+SUM($AH$29:$AH$32)*$Y$12^AR38+($AJ$29+$AJ$31)*$Y$11^AR38+($Y$33*$AB$11^AR38)+IF($Y$10-1=AR38, $Q54, 0))</f>
        <v>#DIV/0!</v>
      </c>
      <c r="AS55" s="8" t="e">
        <f t="shared" ca="1" si="479"/>
        <v>#DIV/0!</v>
      </c>
      <c r="AT55" s="8" t="e">
        <f t="shared" ca="1" si="479"/>
        <v>#DIV/0!</v>
      </c>
      <c r="AU55" s="8" t="e">
        <f t="shared" ca="1" si="479"/>
        <v>#DIV/0!</v>
      </c>
      <c r="AV55" s="8" t="e">
        <f t="shared" ca="1" si="479"/>
        <v>#DIV/0!</v>
      </c>
      <c r="AW55" s="8" t="e">
        <f t="shared" ca="1" si="479"/>
        <v>#DIV/0!</v>
      </c>
      <c r="AX55" s="8" t="e">
        <f t="shared" ca="1" si="479"/>
        <v>#DIV/0!</v>
      </c>
      <c r="AY55" s="8" t="e">
        <f t="shared" ca="1" si="479"/>
        <v>#DIV/0!</v>
      </c>
      <c r="AZ55" s="8" t="e">
        <f t="shared" ca="1" si="479"/>
        <v>#DIV/0!</v>
      </c>
      <c r="BA55" s="8" t="e">
        <f t="shared" ca="1" si="479"/>
        <v>#DIV/0!</v>
      </c>
      <c r="BB55" s="8" t="e">
        <f t="shared" ca="1" si="479"/>
        <v>#DIV/0!</v>
      </c>
      <c r="BC55" s="8" t="e">
        <f t="shared" ca="1" si="479"/>
        <v>#DIV/0!</v>
      </c>
      <c r="BD55" s="8" t="e">
        <f t="shared" ca="1" si="479"/>
        <v>#DIV/0!</v>
      </c>
      <c r="BE55" s="8" t="e">
        <f t="shared" ca="1" si="479"/>
        <v>#DIV/0!</v>
      </c>
      <c r="BF55" s="8" t="e">
        <f t="shared" ca="1" si="479"/>
        <v>#DIV/0!</v>
      </c>
      <c r="BG55" s="8" t="e">
        <f t="shared" ca="1" si="479"/>
        <v>#DIV/0!</v>
      </c>
      <c r="BH55" s="8" t="e">
        <f t="shared" ca="1" si="479"/>
        <v>#DIV/0!</v>
      </c>
      <c r="BI55" s="8" t="e">
        <f t="shared" ca="1" si="479"/>
        <v>#DIV/0!</v>
      </c>
      <c r="BJ55" s="8" t="e">
        <f t="shared" ca="1" si="479"/>
        <v>#DIV/0!</v>
      </c>
      <c r="BK55" s="8">
        <f t="shared" si="479"/>
        <v>0</v>
      </c>
      <c r="BL55" s="8">
        <f t="shared" si="479"/>
        <v>0</v>
      </c>
      <c r="BM55" s="8">
        <f t="shared" si="479"/>
        <v>0</v>
      </c>
      <c r="BN55" s="8">
        <f t="shared" si="479"/>
        <v>0</v>
      </c>
      <c r="BO55" s="8">
        <f t="shared" si="479"/>
        <v>0</v>
      </c>
      <c r="BP55" s="8">
        <f t="shared" si="479"/>
        <v>0</v>
      </c>
      <c r="BQ55" s="8">
        <f t="shared" si="479"/>
        <v>0</v>
      </c>
      <c r="BR55" s="8">
        <f t="shared" si="479"/>
        <v>0</v>
      </c>
      <c r="BS55" s="8">
        <f t="shared" si="479"/>
        <v>0</v>
      </c>
      <c r="BT55" s="8">
        <f t="shared" si="479"/>
        <v>0</v>
      </c>
      <c r="BU55" s="8">
        <f t="shared" si="479"/>
        <v>0</v>
      </c>
      <c r="BV55" s="8">
        <f t="shared" si="479"/>
        <v>0</v>
      </c>
      <c r="BW55" s="8">
        <f t="shared" ref="BW55:DB55" si="480">IF(BW38&gt;=$Y$10, 0, SUM(BW$14:BW$27)+($Y$32*$AH$12^BW38)+($W$32+$W$33)*BW$11/1000+SUM($AH$29:$AH$32)*$Y$12^BW38+($AJ$29+$AJ$31)*$Y$11^BW38+($Y$33*$AB$11^BW38)+IF($Y$10-1=BW38, $Q54, 0))</f>
        <v>0</v>
      </c>
      <c r="BX55" s="8">
        <f t="shared" si="480"/>
        <v>0</v>
      </c>
      <c r="BY55" s="8">
        <f t="shared" si="480"/>
        <v>0</v>
      </c>
      <c r="BZ55" s="8">
        <f t="shared" si="480"/>
        <v>0</v>
      </c>
      <c r="CA55" s="8">
        <f t="shared" si="480"/>
        <v>0</v>
      </c>
      <c r="CB55" s="8">
        <f t="shared" si="480"/>
        <v>0</v>
      </c>
      <c r="CC55" s="8">
        <f t="shared" si="480"/>
        <v>0</v>
      </c>
      <c r="CD55" s="8">
        <f t="shared" si="480"/>
        <v>0</v>
      </c>
      <c r="CE55" s="8">
        <f t="shared" si="480"/>
        <v>0</v>
      </c>
      <c r="CF55" s="8">
        <f t="shared" si="480"/>
        <v>0</v>
      </c>
      <c r="CG55" s="8">
        <f t="shared" si="480"/>
        <v>0</v>
      </c>
      <c r="CH55" s="8">
        <f t="shared" si="480"/>
        <v>0</v>
      </c>
      <c r="CI55" s="8">
        <f t="shared" si="480"/>
        <v>0</v>
      </c>
      <c r="CJ55" s="8">
        <f t="shared" si="480"/>
        <v>0</v>
      </c>
      <c r="CK55" s="8">
        <f t="shared" si="480"/>
        <v>0</v>
      </c>
      <c r="CL55" s="8">
        <f t="shared" si="480"/>
        <v>0</v>
      </c>
      <c r="CM55" s="8">
        <f t="shared" si="480"/>
        <v>0</v>
      </c>
      <c r="CN55" s="8">
        <f t="shared" si="480"/>
        <v>0</v>
      </c>
      <c r="CO55" s="8">
        <f t="shared" si="480"/>
        <v>0</v>
      </c>
      <c r="CP55" s="8">
        <f t="shared" si="480"/>
        <v>0</v>
      </c>
      <c r="CQ55" s="8">
        <f t="shared" si="480"/>
        <v>0</v>
      </c>
      <c r="CR55" s="8">
        <f t="shared" si="480"/>
        <v>0</v>
      </c>
      <c r="CS55" s="8">
        <f t="shared" si="480"/>
        <v>0</v>
      </c>
      <c r="CT55" s="8">
        <f t="shared" si="480"/>
        <v>0</v>
      </c>
      <c r="CU55" s="8">
        <f t="shared" si="480"/>
        <v>0</v>
      </c>
      <c r="CV55" s="8">
        <f t="shared" si="480"/>
        <v>0</v>
      </c>
      <c r="CW55" s="8">
        <f t="shared" si="480"/>
        <v>0</v>
      </c>
      <c r="CX55" s="8">
        <f t="shared" si="480"/>
        <v>0</v>
      </c>
      <c r="CY55" s="8">
        <f t="shared" si="480"/>
        <v>0</v>
      </c>
      <c r="CZ55" s="8">
        <f t="shared" si="480"/>
        <v>0</v>
      </c>
      <c r="DA55" s="8">
        <f t="shared" si="480"/>
        <v>0</v>
      </c>
      <c r="DB55" s="8">
        <f t="shared" si="480"/>
        <v>0</v>
      </c>
      <c r="DC55" s="8">
        <f t="shared" ref="DC55:EH55" si="481">IF(DC38&gt;=$Y$10, 0, SUM(DC$14:DC$27)+($Y$32*$AH$12^DC38)+($W$32+$W$33)*DC$11/1000+SUM($AH$29:$AH$32)*$Y$12^DC38+($AJ$29+$AJ$31)*$Y$11^DC38+($Y$33*$AB$11^DC38)+IF($Y$10-1=DC38, $Q54, 0))</f>
        <v>0</v>
      </c>
      <c r="DD55" s="8">
        <f t="shared" si="481"/>
        <v>0</v>
      </c>
      <c r="DE55" s="8">
        <f t="shared" si="481"/>
        <v>0</v>
      </c>
      <c r="DF55" s="8">
        <f t="shared" si="481"/>
        <v>0</v>
      </c>
      <c r="DG55" s="8">
        <f t="shared" si="481"/>
        <v>0</v>
      </c>
      <c r="DH55" s="8">
        <f t="shared" si="481"/>
        <v>0</v>
      </c>
      <c r="DI55" s="8">
        <f t="shared" si="481"/>
        <v>0</v>
      </c>
      <c r="DJ55" s="8">
        <f t="shared" si="481"/>
        <v>0</v>
      </c>
      <c r="DK55" s="8">
        <f t="shared" si="481"/>
        <v>0</v>
      </c>
      <c r="DL55" s="8">
        <f t="shared" si="481"/>
        <v>0</v>
      </c>
      <c r="DM55" s="8">
        <f t="shared" si="481"/>
        <v>0</v>
      </c>
      <c r="DN55" s="8">
        <f t="shared" si="481"/>
        <v>0</v>
      </c>
      <c r="DO55" s="8">
        <f t="shared" si="481"/>
        <v>0</v>
      </c>
      <c r="DP55" s="8">
        <f t="shared" si="481"/>
        <v>0</v>
      </c>
      <c r="DQ55" s="8">
        <f t="shared" si="481"/>
        <v>0</v>
      </c>
      <c r="DR55" s="8">
        <f t="shared" si="481"/>
        <v>0</v>
      </c>
      <c r="DS55" s="8">
        <f t="shared" si="481"/>
        <v>0</v>
      </c>
      <c r="DT55" s="8">
        <f t="shared" si="481"/>
        <v>0</v>
      </c>
      <c r="DU55" s="8">
        <f t="shared" si="481"/>
        <v>0</v>
      </c>
      <c r="DV55" s="8">
        <f t="shared" si="481"/>
        <v>0</v>
      </c>
      <c r="DW55" s="8">
        <f t="shared" si="481"/>
        <v>0</v>
      </c>
      <c r="DX55" s="8">
        <f t="shared" si="481"/>
        <v>0</v>
      </c>
      <c r="DY55" s="8">
        <f t="shared" si="481"/>
        <v>0</v>
      </c>
      <c r="DZ55" s="8">
        <f t="shared" si="481"/>
        <v>0</v>
      </c>
      <c r="EA55" s="8">
        <f t="shared" si="481"/>
        <v>0</v>
      </c>
      <c r="EB55" s="8">
        <f t="shared" si="481"/>
        <v>0</v>
      </c>
      <c r="EC55" s="8">
        <f t="shared" si="481"/>
        <v>0</v>
      </c>
      <c r="ED55" s="8">
        <f t="shared" si="481"/>
        <v>0</v>
      </c>
      <c r="EE55" s="8">
        <f t="shared" si="481"/>
        <v>0</v>
      </c>
      <c r="EF55" s="8">
        <f t="shared" si="481"/>
        <v>0</v>
      </c>
      <c r="EG55" s="8">
        <f t="shared" si="481"/>
        <v>0</v>
      </c>
      <c r="EH55" s="8">
        <f t="shared" si="481"/>
        <v>0</v>
      </c>
      <c r="EI55" s="8">
        <f t="shared" ref="EI55:EM55" si="482">IF(EI38&gt;=$Y$10, 0, SUM(EI$14:EI$27)+($Y$32*$AH$12^EI38)+($W$32+$W$33)*EI$11/1000+SUM($AH$29:$AH$32)*$Y$12^EI38+($AJ$29+$AJ$31)*$Y$11^EI38+($Y$33*$AB$11^EI38)+IF($Y$10-1=EI38, $Q54, 0))</f>
        <v>0</v>
      </c>
      <c r="EJ55" s="8">
        <f t="shared" si="482"/>
        <v>0</v>
      </c>
      <c r="EK55" s="8">
        <f t="shared" si="482"/>
        <v>0</v>
      </c>
      <c r="EL55" s="8">
        <f t="shared" si="482"/>
        <v>0</v>
      </c>
      <c r="EM55" s="8">
        <f t="shared" si="482"/>
        <v>0</v>
      </c>
    </row>
    <row r="56" spans="1:348" ht="18.399999999999999" hidden="1">
      <c r="A56" s="29"/>
      <c r="B56" s="16"/>
      <c r="C56" s="32"/>
      <c r="D56" s="32"/>
      <c r="E56" s="32"/>
      <c r="F56" s="32"/>
      <c r="G56" s="32"/>
      <c r="H56" s="32"/>
      <c r="I56" s="41"/>
      <c r="J56" s="42"/>
      <c r="K56" s="32"/>
      <c r="L56" s="32"/>
      <c r="M56" s="32"/>
      <c r="N56" s="32"/>
      <c r="O56" s="32"/>
      <c r="P56" s="41"/>
      <c r="Q56" s="16"/>
      <c r="R56" s="16"/>
      <c r="S56" s="29"/>
      <c r="U56" t="s">
        <v>197</v>
      </c>
      <c r="V56">
        <f>$Y57+SUM($AH54:$AH57)+$AJ54+$AJ56+'General Project Info'!$K$20/1000*($W57+$W58)+$Y58</f>
        <v>0</v>
      </c>
      <c r="AC56" t="s">
        <v>198</v>
      </c>
      <c r="AD56" t="s">
        <v>191</v>
      </c>
      <c r="AH56">
        <f>IF(J55&lt;&gt;0, 0, IF($W$10="Carbon Offset", $J54*$W$12, 0))</f>
        <v>0</v>
      </c>
      <c r="AJ56">
        <f>IF(J55&lt;&gt;0, 0, IF($W$10="RECs", (-$J54/(VLOOKUP("RECs", 'General Project Info'!$R$32:$W$42, 5, FALSE)))*$W$11, 0))</f>
        <v>0</v>
      </c>
      <c r="AN56" s="8"/>
      <c r="AP56" t="s">
        <v>214</v>
      </c>
      <c r="AQ56" s="8" t="e">
        <f ca="1">AQ54+AQ55</f>
        <v>#DIV/0!</v>
      </c>
      <c r="AR56" s="8" t="e">
        <f t="shared" ref="AR56:DC56" ca="1" si="483">AR54+AR55</f>
        <v>#DIV/0!</v>
      </c>
      <c r="AS56" s="8" t="e">
        <f ca="1">AS54+AS55</f>
        <v>#DIV/0!</v>
      </c>
      <c r="AT56" s="8" t="e">
        <f ca="1">AT54+AT55</f>
        <v>#DIV/0!</v>
      </c>
      <c r="AU56" s="8" t="e">
        <f ca="1">AU54+AU55</f>
        <v>#DIV/0!</v>
      </c>
      <c r="AV56" s="8" t="e">
        <f t="shared" ca="1" si="483"/>
        <v>#DIV/0!</v>
      </c>
      <c r="AW56" s="8" t="e">
        <f t="shared" ca="1" si="483"/>
        <v>#DIV/0!</v>
      </c>
      <c r="AX56" s="8" t="e">
        <f t="shared" ca="1" si="483"/>
        <v>#DIV/0!</v>
      </c>
      <c r="AY56" s="8" t="e">
        <f t="shared" ca="1" si="483"/>
        <v>#DIV/0!</v>
      </c>
      <c r="AZ56" s="8" t="e">
        <f t="shared" ca="1" si="483"/>
        <v>#DIV/0!</v>
      </c>
      <c r="BA56" s="8" t="e">
        <f t="shared" ca="1" si="483"/>
        <v>#DIV/0!</v>
      </c>
      <c r="BB56" s="8" t="e">
        <f t="shared" ca="1" si="483"/>
        <v>#DIV/0!</v>
      </c>
      <c r="BC56" s="8" t="e">
        <f t="shared" ca="1" si="483"/>
        <v>#DIV/0!</v>
      </c>
      <c r="BD56" s="8" t="e">
        <f t="shared" ca="1" si="483"/>
        <v>#DIV/0!</v>
      </c>
      <c r="BE56" s="8" t="e">
        <f t="shared" ca="1" si="483"/>
        <v>#DIV/0!</v>
      </c>
      <c r="BF56" s="8" t="e">
        <f t="shared" ca="1" si="483"/>
        <v>#DIV/0!</v>
      </c>
      <c r="BG56" s="8" t="e">
        <f t="shared" ca="1" si="483"/>
        <v>#DIV/0!</v>
      </c>
      <c r="BH56" s="8" t="e">
        <f t="shared" ca="1" si="483"/>
        <v>#DIV/0!</v>
      </c>
      <c r="BI56" s="8" t="e">
        <f t="shared" ca="1" si="483"/>
        <v>#DIV/0!</v>
      </c>
      <c r="BJ56" s="8" t="e">
        <f t="shared" ca="1" si="483"/>
        <v>#DIV/0!</v>
      </c>
      <c r="BK56" s="8">
        <f t="shared" si="483"/>
        <v>0</v>
      </c>
      <c r="BL56" s="8">
        <f t="shared" si="483"/>
        <v>0</v>
      </c>
      <c r="BM56" s="8">
        <f t="shared" si="483"/>
        <v>0</v>
      </c>
      <c r="BN56" s="8">
        <f t="shared" si="483"/>
        <v>0</v>
      </c>
      <c r="BO56" s="8">
        <f t="shared" si="483"/>
        <v>0</v>
      </c>
      <c r="BP56" s="8">
        <f t="shared" si="483"/>
        <v>0</v>
      </c>
      <c r="BQ56" s="8">
        <f t="shared" si="483"/>
        <v>0</v>
      </c>
      <c r="BR56" s="8">
        <f t="shared" si="483"/>
        <v>0</v>
      </c>
      <c r="BS56" s="8">
        <f t="shared" si="483"/>
        <v>0</v>
      </c>
      <c r="BT56" s="8">
        <f t="shared" si="483"/>
        <v>0</v>
      </c>
      <c r="BU56" s="8">
        <f t="shared" si="483"/>
        <v>0</v>
      </c>
      <c r="BV56" s="8">
        <f t="shared" si="483"/>
        <v>0</v>
      </c>
      <c r="BW56" s="8">
        <f t="shared" si="483"/>
        <v>0</v>
      </c>
      <c r="BX56" s="8">
        <f t="shared" si="483"/>
        <v>0</v>
      </c>
      <c r="BY56" s="8">
        <f t="shared" si="483"/>
        <v>0</v>
      </c>
      <c r="BZ56" s="8">
        <f t="shared" si="483"/>
        <v>0</v>
      </c>
      <c r="CA56" s="8">
        <f t="shared" si="483"/>
        <v>0</v>
      </c>
      <c r="CB56" s="8">
        <f t="shared" si="483"/>
        <v>0</v>
      </c>
      <c r="CC56" s="8">
        <f t="shared" si="483"/>
        <v>0</v>
      </c>
      <c r="CD56" s="8">
        <f t="shared" si="483"/>
        <v>0</v>
      </c>
      <c r="CE56" s="8">
        <f t="shared" si="483"/>
        <v>0</v>
      </c>
      <c r="CF56" s="8">
        <f t="shared" si="483"/>
        <v>0</v>
      </c>
      <c r="CG56" s="8">
        <f t="shared" si="483"/>
        <v>0</v>
      </c>
      <c r="CH56" s="8">
        <f t="shared" si="483"/>
        <v>0</v>
      </c>
      <c r="CI56" s="8">
        <f t="shared" si="483"/>
        <v>0</v>
      </c>
      <c r="CJ56" s="8">
        <f t="shared" si="483"/>
        <v>0</v>
      </c>
      <c r="CK56" s="8">
        <f t="shared" si="483"/>
        <v>0</v>
      </c>
      <c r="CL56" s="8">
        <f t="shared" si="483"/>
        <v>0</v>
      </c>
      <c r="CM56" s="8">
        <f t="shared" si="483"/>
        <v>0</v>
      </c>
      <c r="CN56" s="8">
        <f t="shared" si="483"/>
        <v>0</v>
      </c>
      <c r="CO56" s="8">
        <f t="shared" si="483"/>
        <v>0</v>
      </c>
      <c r="CP56" s="8">
        <f t="shared" si="483"/>
        <v>0</v>
      </c>
      <c r="CQ56" s="8">
        <f t="shared" si="483"/>
        <v>0</v>
      </c>
      <c r="CR56" s="8">
        <f t="shared" si="483"/>
        <v>0</v>
      </c>
      <c r="CS56" s="8">
        <f t="shared" si="483"/>
        <v>0</v>
      </c>
      <c r="CT56" s="8">
        <f t="shared" si="483"/>
        <v>0</v>
      </c>
      <c r="CU56" s="8">
        <f t="shared" si="483"/>
        <v>0</v>
      </c>
      <c r="CV56" s="8">
        <f t="shared" si="483"/>
        <v>0</v>
      </c>
      <c r="CW56" s="8">
        <f t="shared" si="483"/>
        <v>0</v>
      </c>
      <c r="CX56" s="8">
        <f t="shared" si="483"/>
        <v>0</v>
      </c>
      <c r="CY56" s="8">
        <f t="shared" si="483"/>
        <v>0</v>
      </c>
      <c r="CZ56" s="8">
        <f t="shared" si="483"/>
        <v>0</v>
      </c>
      <c r="DA56" s="8">
        <f t="shared" si="483"/>
        <v>0</v>
      </c>
      <c r="DB56" s="8">
        <f t="shared" si="483"/>
        <v>0</v>
      </c>
      <c r="DC56" s="8">
        <f t="shared" si="483"/>
        <v>0</v>
      </c>
      <c r="DD56" s="8">
        <f t="shared" ref="DD56:EM56" si="484">DD54+DD55</f>
        <v>0</v>
      </c>
      <c r="DE56" s="8">
        <f t="shared" si="484"/>
        <v>0</v>
      </c>
      <c r="DF56" s="8">
        <f t="shared" si="484"/>
        <v>0</v>
      </c>
      <c r="DG56" s="8">
        <f t="shared" si="484"/>
        <v>0</v>
      </c>
      <c r="DH56" s="8">
        <f t="shared" si="484"/>
        <v>0</v>
      </c>
      <c r="DI56" s="8">
        <f t="shared" si="484"/>
        <v>0</v>
      </c>
      <c r="DJ56" s="8">
        <f t="shared" si="484"/>
        <v>0</v>
      </c>
      <c r="DK56" s="8">
        <f t="shared" si="484"/>
        <v>0</v>
      </c>
      <c r="DL56" s="8">
        <f t="shared" si="484"/>
        <v>0</v>
      </c>
      <c r="DM56" s="8">
        <f t="shared" si="484"/>
        <v>0</v>
      </c>
      <c r="DN56" s="8">
        <f t="shared" si="484"/>
        <v>0</v>
      </c>
      <c r="DO56" s="8">
        <f t="shared" si="484"/>
        <v>0</v>
      </c>
      <c r="DP56" s="8">
        <f t="shared" si="484"/>
        <v>0</v>
      </c>
      <c r="DQ56" s="8">
        <f t="shared" si="484"/>
        <v>0</v>
      </c>
      <c r="DR56" s="8">
        <f t="shared" si="484"/>
        <v>0</v>
      </c>
      <c r="DS56" s="8">
        <f t="shared" si="484"/>
        <v>0</v>
      </c>
      <c r="DT56" s="8">
        <f t="shared" si="484"/>
        <v>0</v>
      </c>
      <c r="DU56" s="8">
        <f t="shared" si="484"/>
        <v>0</v>
      </c>
      <c r="DV56" s="8">
        <f t="shared" si="484"/>
        <v>0</v>
      </c>
      <c r="DW56" s="8">
        <f t="shared" si="484"/>
        <v>0</v>
      </c>
      <c r="DX56" s="8">
        <f t="shared" si="484"/>
        <v>0</v>
      </c>
      <c r="DY56" s="8">
        <f t="shared" si="484"/>
        <v>0</v>
      </c>
      <c r="DZ56" s="8">
        <f t="shared" si="484"/>
        <v>0</v>
      </c>
      <c r="EA56" s="8">
        <f t="shared" si="484"/>
        <v>0</v>
      </c>
      <c r="EB56" s="8">
        <f t="shared" si="484"/>
        <v>0</v>
      </c>
      <c r="EC56" s="8">
        <f t="shared" si="484"/>
        <v>0</v>
      </c>
      <c r="ED56" s="8">
        <f t="shared" si="484"/>
        <v>0</v>
      </c>
      <c r="EE56" s="8">
        <f t="shared" si="484"/>
        <v>0</v>
      </c>
      <c r="EF56" s="8">
        <f t="shared" si="484"/>
        <v>0</v>
      </c>
      <c r="EG56" s="8">
        <f t="shared" si="484"/>
        <v>0</v>
      </c>
      <c r="EH56" s="8">
        <f t="shared" si="484"/>
        <v>0</v>
      </c>
      <c r="EI56" s="8">
        <f t="shared" si="484"/>
        <v>0</v>
      </c>
      <c r="EJ56" s="8">
        <f t="shared" si="484"/>
        <v>0</v>
      </c>
      <c r="EK56" s="8">
        <f t="shared" si="484"/>
        <v>0</v>
      </c>
      <c r="EL56" s="8">
        <f t="shared" si="484"/>
        <v>0</v>
      </c>
      <c r="EM56" s="8">
        <f t="shared" si="484"/>
        <v>0</v>
      </c>
    </row>
    <row r="57" spans="1:348" ht="18.399999999999999" hidden="1">
      <c r="A57" s="29"/>
      <c r="B57" s="16"/>
      <c r="C57" s="32"/>
      <c r="D57" s="32"/>
      <c r="E57" s="32"/>
      <c r="F57" s="32"/>
      <c r="G57" s="32"/>
      <c r="H57" s="32"/>
      <c r="I57" s="32"/>
      <c r="J57" s="41"/>
      <c r="K57" s="41"/>
      <c r="L57" s="32"/>
      <c r="M57" s="32"/>
      <c r="N57" s="32"/>
      <c r="O57" s="32"/>
      <c r="P57" s="32"/>
      <c r="Q57" s="16"/>
      <c r="R57" s="16"/>
      <c r="S57" s="29"/>
      <c r="U57" t="s">
        <v>200</v>
      </c>
      <c r="W57" s="8">
        <f>IF(J55&gt;0, J55, J54)</f>
        <v>0</v>
      </c>
      <c r="X57" t="s">
        <v>201</v>
      </c>
      <c r="Y57">
        <f>IF(I55&gt;0, I55, I54)</f>
        <v>0</v>
      </c>
      <c r="AD57" s="8" t="s">
        <v>195</v>
      </c>
      <c r="AE57" s="8"/>
      <c r="AF57" s="8"/>
      <c r="AG57" s="8"/>
      <c r="AH57">
        <f>IF(K55&lt;&gt;0, 0, $K54*$W$12)</f>
        <v>0</v>
      </c>
      <c r="AN57" s="13"/>
      <c r="AO57" s="8"/>
      <c r="AP57" t="s">
        <v>215</v>
      </c>
      <c r="AQ57" s="14" t="e">
        <f ca="1">IRR(AQ56:EM56)</f>
        <v>#VALUE!</v>
      </c>
      <c r="AR57" t="e" cm="1">
        <f t="array" aca="1" ref="AR57" ca="1">SUM(IF(AQ56:EL56*AR56:EM56&lt;0,1,0))</f>
        <v>#DIV/0!</v>
      </c>
    </row>
    <row r="58" spans="1:348" ht="18.399999999999999" hidden="1">
      <c r="A58" s="29"/>
      <c r="B58" s="16"/>
      <c r="C58" s="32"/>
      <c r="D58" s="32"/>
      <c r="E58" s="32"/>
      <c r="F58" s="32"/>
      <c r="G58" s="32"/>
      <c r="H58" s="32"/>
      <c r="I58" s="32"/>
      <c r="J58" s="41"/>
      <c r="K58" s="32"/>
      <c r="L58" s="32"/>
      <c r="M58" s="32"/>
      <c r="N58" s="32"/>
      <c r="O58" s="32"/>
      <c r="P58" s="32"/>
      <c r="Q58" s="16"/>
      <c r="R58" s="16"/>
      <c r="S58" s="29"/>
      <c r="U58" t="s">
        <v>203</v>
      </c>
      <c r="W58">
        <f>IF(K55&gt;0, K55, K54)</f>
        <v>0</v>
      </c>
      <c r="X58" t="s">
        <v>204</v>
      </c>
      <c r="Y58">
        <f>IF(P55&gt;0, P55, P54)</f>
        <v>0</v>
      </c>
      <c r="AP58" t="s">
        <v>216</v>
      </c>
      <c r="AQ58" s="8" t="e">
        <f ca="1">SUM(AQ56:EM56)</f>
        <v>#DIV/0!</v>
      </c>
    </row>
    <row r="59" spans="1:348" ht="20.65" hidden="1">
      <c r="A59" s="168" t="s">
        <v>217</v>
      </c>
      <c r="B59" s="16"/>
      <c r="C59" s="32"/>
      <c r="D59" s="32"/>
      <c r="E59" s="32"/>
      <c r="F59" s="32"/>
      <c r="G59" s="32"/>
      <c r="H59" s="32"/>
      <c r="I59" s="32"/>
      <c r="J59" s="41"/>
      <c r="K59" s="32"/>
      <c r="L59" s="32"/>
      <c r="M59" s="32"/>
      <c r="N59" s="32"/>
      <c r="O59" s="32"/>
      <c r="P59" s="32"/>
      <c r="Q59" s="16"/>
      <c r="R59" s="16"/>
      <c r="S59" s="29"/>
      <c r="AP59" s="8" t="s">
        <v>218</v>
      </c>
      <c r="AQ59" t="str">
        <f ca="1">IFERROR(IF(OR(AQ58&lt;0, AR57&gt;1, AR57=0), "NA - see note", "NO"),"NA - see note")</f>
        <v>NA - see note</v>
      </c>
    </row>
    <row r="60" spans="1:348" ht="18.399999999999999" hidden="1">
      <c r="A60" s="29"/>
      <c r="B60" s="16"/>
      <c r="C60" s="32"/>
      <c r="D60" s="32"/>
      <c r="E60" s="32"/>
      <c r="F60" s="32"/>
      <c r="G60" s="32"/>
      <c r="H60" s="32"/>
      <c r="I60" s="32"/>
      <c r="J60" s="41"/>
      <c r="K60" s="32"/>
      <c r="L60" s="32"/>
      <c r="M60" s="32"/>
      <c r="N60" s="32"/>
      <c r="O60" s="32"/>
      <c r="P60" s="32"/>
      <c r="Q60" s="16"/>
      <c r="R60" s="16"/>
      <c r="S60" s="29"/>
      <c r="AQ60" s="8"/>
    </row>
    <row r="61" spans="1:348" ht="18.399999999999999" hidden="1">
      <c r="A61" s="29"/>
      <c r="B61" s="16"/>
      <c r="C61" s="32"/>
      <c r="D61" s="32"/>
      <c r="E61" s="32"/>
      <c r="F61" s="32"/>
      <c r="G61" s="32"/>
      <c r="H61" s="32"/>
      <c r="I61" s="32"/>
      <c r="J61" s="41"/>
      <c r="K61" s="32"/>
      <c r="L61" s="32"/>
      <c r="M61" s="32"/>
      <c r="N61" s="32"/>
      <c r="O61" s="32"/>
      <c r="P61" s="32"/>
      <c r="Q61" s="16"/>
      <c r="R61" s="16"/>
      <c r="S61" s="29"/>
      <c r="AP61" s="26" t="s">
        <v>128</v>
      </c>
      <c r="AQ61" s="91">
        <f>IF(COUNT(Z39:Z52)=0,2024,MIN(Z39:Z52))</f>
        <v>2024</v>
      </c>
      <c r="AR61" s="91">
        <f>AQ61+1</f>
        <v>2025</v>
      </c>
      <c r="AS61" s="91">
        <f>AR61+1</f>
        <v>2026</v>
      </c>
      <c r="AT61" s="91">
        <f t="shared" ref="AT61:DE61" si="485">AS61+1</f>
        <v>2027</v>
      </c>
      <c r="AU61" s="91">
        <f t="shared" si="485"/>
        <v>2028</v>
      </c>
      <c r="AV61" s="91">
        <f t="shared" si="485"/>
        <v>2029</v>
      </c>
      <c r="AW61" s="91">
        <f t="shared" si="485"/>
        <v>2030</v>
      </c>
      <c r="AX61" s="91">
        <f t="shared" si="485"/>
        <v>2031</v>
      </c>
      <c r="AY61" s="91">
        <f t="shared" si="485"/>
        <v>2032</v>
      </c>
      <c r="AZ61" s="91">
        <f t="shared" si="485"/>
        <v>2033</v>
      </c>
      <c r="BA61" s="91">
        <f t="shared" si="485"/>
        <v>2034</v>
      </c>
      <c r="BB61" s="91">
        <f t="shared" si="485"/>
        <v>2035</v>
      </c>
      <c r="BC61" s="91">
        <f t="shared" si="485"/>
        <v>2036</v>
      </c>
      <c r="BD61" s="91">
        <f t="shared" si="485"/>
        <v>2037</v>
      </c>
      <c r="BE61" s="91">
        <f t="shared" si="485"/>
        <v>2038</v>
      </c>
      <c r="BF61" s="91">
        <f t="shared" si="485"/>
        <v>2039</v>
      </c>
      <c r="BG61" s="91">
        <f t="shared" si="485"/>
        <v>2040</v>
      </c>
      <c r="BH61" s="91">
        <f t="shared" si="485"/>
        <v>2041</v>
      </c>
      <c r="BI61" s="91">
        <f t="shared" si="485"/>
        <v>2042</v>
      </c>
      <c r="BJ61" s="91">
        <f t="shared" si="485"/>
        <v>2043</v>
      </c>
      <c r="BK61" s="91">
        <f t="shared" si="485"/>
        <v>2044</v>
      </c>
      <c r="BL61" s="91">
        <f t="shared" si="485"/>
        <v>2045</v>
      </c>
      <c r="BM61" s="91">
        <f t="shared" si="485"/>
        <v>2046</v>
      </c>
      <c r="BN61" s="91">
        <f t="shared" si="485"/>
        <v>2047</v>
      </c>
      <c r="BO61" s="91">
        <f t="shared" si="485"/>
        <v>2048</v>
      </c>
      <c r="BP61" s="91">
        <f t="shared" si="485"/>
        <v>2049</v>
      </c>
      <c r="BQ61" s="91">
        <f t="shared" si="485"/>
        <v>2050</v>
      </c>
      <c r="BR61" s="91">
        <f t="shared" si="485"/>
        <v>2051</v>
      </c>
      <c r="BS61" s="91">
        <f t="shared" si="485"/>
        <v>2052</v>
      </c>
      <c r="BT61" s="91">
        <f t="shared" si="485"/>
        <v>2053</v>
      </c>
      <c r="BU61" s="91">
        <f t="shared" si="485"/>
        <v>2054</v>
      </c>
      <c r="BV61" s="91">
        <f t="shared" si="485"/>
        <v>2055</v>
      </c>
      <c r="BW61" s="91">
        <f t="shared" si="485"/>
        <v>2056</v>
      </c>
      <c r="BX61" s="91">
        <f t="shared" si="485"/>
        <v>2057</v>
      </c>
      <c r="BY61" s="91">
        <f t="shared" si="485"/>
        <v>2058</v>
      </c>
      <c r="BZ61" s="91">
        <f t="shared" si="485"/>
        <v>2059</v>
      </c>
      <c r="CA61" s="91">
        <f t="shared" si="485"/>
        <v>2060</v>
      </c>
      <c r="CB61" s="91">
        <f t="shared" si="485"/>
        <v>2061</v>
      </c>
      <c r="CC61" s="91">
        <f t="shared" si="485"/>
        <v>2062</v>
      </c>
      <c r="CD61" s="91">
        <f t="shared" si="485"/>
        <v>2063</v>
      </c>
      <c r="CE61" s="91">
        <f t="shared" si="485"/>
        <v>2064</v>
      </c>
      <c r="CF61" s="91">
        <f t="shared" si="485"/>
        <v>2065</v>
      </c>
      <c r="CG61" s="91">
        <f t="shared" si="485"/>
        <v>2066</v>
      </c>
      <c r="CH61" s="91">
        <f t="shared" si="485"/>
        <v>2067</v>
      </c>
      <c r="CI61" s="91">
        <f t="shared" si="485"/>
        <v>2068</v>
      </c>
      <c r="CJ61" s="91">
        <f t="shared" si="485"/>
        <v>2069</v>
      </c>
      <c r="CK61" s="91">
        <f t="shared" si="485"/>
        <v>2070</v>
      </c>
      <c r="CL61" s="91">
        <f t="shared" si="485"/>
        <v>2071</v>
      </c>
      <c r="CM61" s="91">
        <f t="shared" si="485"/>
        <v>2072</v>
      </c>
      <c r="CN61" s="91">
        <f t="shared" si="485"/>
        <v>2073</v>
      </c>
      <c r="CO61" s="91">
        <f t="shared" si="485"/>
        <v>2074</v>
      </c>
      <c r="CP61" s="91">
        <f t="shared" si="485"/>
        <v>2075</v>
      </c>
      <c r="CQ61" s="91">
        <f t="shared" si="485"/>
        <v>2076</v>
      </c>
      <c r="CR61" s="91">
        <f t="shared" si="485"/>
        <v>2077</v>
      </c>
      <c r="CS61" s="91">
        <f t="shared" si="485"/>
        <v>2078</v>
      </c>
      <c r="CT61" s="91">
        <f t="shared" si="485"/>
        <v>2079</v>
      </c>
      <c r="CU61" s="91">
        <f t="shared" si="485"/>
        <v>2080</v>
      </c>
      <c r="CV61" s="91">
        <f t="shared" si="485"/>
        <v>2081</v>
      </c>
      <c r="CW61" s="91">
        <f t="shared" si="485"/>
        <v>2082</v>
      </c>
      <c r="CX61" s="91">
        <f t="shared" si="485"/>
        <v>2083</v>
      </c>
      <c r="CY61" s="91">
        <f t="shared" si="485"/>
        <v>2084</v>
      </c>
      <c r="CZ61" s="91">
        <f t="shared" si="485"/>
        <v>2085</v>
      </c>
      <c r="DA61" s="91">
        <f t="shared" si="485"/>
        <v>2086</v>
      </c>
      <c r="DB61" s="91">
        <f t="shared" si="485"/>
        <v>2087</v>
      </c>
      <c r="DC61" s="91">
        <f t="shared" si="485"/>
        <v>2088</v>
      </c>
      <c r="DD61" s="91">
        <f t="shared" si="485"/>
        <v>2089</v>
      </c>
      <c r="DE61" s="91">
        <f t="shared" si="485"/>
        <v>2090</v>
      </c>
      <c r="DF61" s="91">
        <f t="shared" ref="DF61:EM61" si="486">DE61+1</f>
        <v>2091</v>
      </c>
      <c r="DG61" s="91">
        <f t="shared" si="486"/>
        <v>2092</v>
      </c>
      <c r="DH61" s="91">
        <f t="shared" si="486"/>
        <v>2093</v>
      </c>
      <c r="DI61" s="91">
        <f t="shared" si="486"/>
        <v>2094</v>
      </c>
      <c r="DJ61" s="91">
        <f t="shared" si="486"/>
        <v>2095</v>
      </c>
      <c r="DK61" s="91">
        <f t="shared" si="486"/>
        <v>2096</v>
      </c>
      <c r="DL61" s="91">
        <f t="shared" si="486"/>
        <v>2097</v>
      </c>
      <c r="DM61" s="91">
        <f t="shared" si="486"/>
        <v>2098</v>
      </c>
      <c r="DN61" s="91">
        <f t="shared" si="486"/>
        <v>2099</v>
      </c>
      <c r="DO61" s="91">
        <f t="shared" si="486"/>
        <v>2100</v>
      </c>
      <c r="DP61" s="91">
        <f t="shared" si="486"/>
        <v>2101</v>
      </c>
      <c r="DQ61" s="91">
        <f t="shared" si="486"/>
        <v>2102</v>
      </c>
      <c r="DR61" s="91">
        <f t="shared" si="486"/>
        <v>2103</v>
      </c>
      <c r="DS61" s="91">
        <f t="shared" si="486"/>
        <v>2104</v>
      </c>
      <c r="DT61" s="91">
        <f t="shared" si="486"/>
        <v>2105</v>
      </c>
      <c r="DU61" s="91">
        <f t="shared" si="486"/>
        <v>2106</v>
      </c>
      <c r="DV61" s="91">
        <f t="shared" si="486"/>
        <v>2107</v>
      </c>
      <c r="DW61" s="91">
        <f t="shared" si="486"/>
        <v>2108</v>
      </c>
      <c r="DX61" s="91">
        <f t="shared" si="486"/>
        <v>2109</v>
      </c>
      <c r="DY61" s="91">
        <f t="shared" si="486"/>
        <v>2110</v>
      </c>
      <c r="DZ61" s="91">
        <f t="shared" si="486"/>
        <v>2111</v>
      </c>
      <c r="EA61" s="91">
        <f t="shared" si="486"/>
        <v>2112</v>
      </c>
      <c r="EB61" s="91">
        <f t="shared" si="486"/>
        <v>2113</v>
      </c>
      <c r="EC61" s="91">
        <f t="shared" si="486"/>
        <v>2114</v>
      </c>
      <c r="ED61" s="91">
        <f t="shared" si="486"/>
        <v>2115</v>
      </c>
      <c r="EE61" s="91">
        <f t="shared" si="486"/>
        <v>2116</v>
      </c>
      <c r="EF61" s="91">
        <f t="shared" si="486"/>
        <v>2117</v>
      </c>
      <c r="EG61" s="91">
        <f t="shared" si="486"/>
        <v>2118</v>
      </c>
      <c r="EH61" s="91">
        <f t="shared" si="486"/>
        <v>2119</v>
      </c>
      <c r="EI61" s="91">
        <f t="shared" si="486"/>
        <v>2120</v>
      </c>
      <c r="EJ61" s="91">
        <f t="shared" si="486"/>
        <v>2121</v>
      </c>
      <c r="EK61" s="91">
        <f t="shared" si="486"/>
        <v>2122</v>
      </c>
      <c r="EL61" s="91">
        <f t="shared" si="486"/>
        <v>2123</v>
      </c>
      <c r="EM61" s="91">
        <f t="shared" si="486"/>
        <v>2124</v>
      </c>
    </row>
    <row r="62" spans="1:348" ht="18.399999999999999">
      <c r="A62" s="29"/>
      <c r="B62" s="16"/>
      <c r="C62" s="32"/>
      <c r="D62" s="32"/>
      <c r="E62" s="32"/>
      <c r="F62" s="32"/>
      <c r="G62" s="32"/>
      <c r="H62" s="32"/>
      <c r="I62" s="32"/>
      <c r="J62" s="41"/>
      <c r="K62" s="32"/>
      <c r="L62" s="32"/>
      <c r="M62" s="32"/>
      <c r="N62" s="32"/>
      <c r="O62" s="32"/>
      <c r="P62" s="32"/>
      <c r="Q62" s="16"/>
      <c r="R62" s="16"/>
      <c r="S62" s="29"/>
      <c r="AP62" s="26" t="s">
        <v>196</v>
      </c>
      <c r="AQ62" s="92" t="e">
        <f>IF(AQ61&gt;'Emissions Tables'!$BD$22,INDEX('Emissions Tables'!$K$23:$BD$35,MATCH('General Project Info'!$D$16,'Emissions Tables'!$J$23:$J$35,0),MATCH('Emissions Tables'!$BD$22,'Emissions Tables'!$K$22:$BD$22,0)),INDEX('Emissions Tables'!$K$23:$BD$35,MATCH('General Project Info'!$D$16,'Emissions Tables'!$J$23:$J$35,0),MATCH(AQ61,'Emissions Tables'!$K$22:$BD$22,0)))/1000</f>
        <v>#N/A</v>
      </c>
      <c r="AR62" s="92" t="e">
        <f>IF(AR61&gt;'Emissions Tables'!$BD$22,INDEX('Emissions Tables'!$K$23:$BD$35,MATCH('General Project Info'!$D$16,'Emissions Tables'!$J$23:$J$35,0),MATCH('Emissions Tables'!$BD$22,'Emissions Tables'!$K$22:$BD$22,0)),INDEX('Emissions Tables'!$K$23:$BD$35,MATCH('General Project Info'!$D$16,'Emissions Tables'!$J$23:$J$35,0),MATCH(AR61,'Emissions Tables'!$K$22:$BD$22,0)))/1000</f>
        <v>#N/A</v>
      </c>
      <c r="AS62" s="92" t="e">
        <f>IF(AS61&gt;'Emissions Tables'!$BD$22,INDEX('Emissions Tables'!$K$23:$BD$35,MATCH('General Project Info'!$D$16,'Emissions Tables'!$J$23:$J$35,0),MATCH('Emissions Tables'!$BD$22,'Emissions Tables'!$K$22:$BD$22,0)),INDEX('Emissions Tables'!$K$23:$BD$35,MATCH('General Project Info'!$D$16,'Emissions Tables'!$J$23:$J$35,0),MATCH(AS61,'Emissions Tables'!$K$22:$BD$22,0)))/1000</f>
        <v>#N/A</v>
      </c>
      <c r="AT62" s="92" t="e">
        <f>IF(AT61&gt;'Emissions Tables'!$BD$22,INDEX('Emissions Tables'!$K$23:$BD$35,MATCH('General Project Info'!$D$16,'Emissions Tables'!$J$23:$J$35,0),MATCH('Emissions Tables'!$BD$22,'Emissions Tables'!$K$22:$BD$22,0)),INDEX('Emissions Tables'!$K$23:$BD$35,MATCH('General Project Info'!$D$16,'Emissions Tables'!$J$23:$J$35,0),MATCH(AT61,'Emissions Tables'!$K$22:$BD$22,0)))/1000</f>
        <v>#N/A</v>
      </c>
      <c r="AU62" s="92" t="e">
        <f>IF(AU61&gt;'Emissions Tables'!$BD$22,INDEX('Emissions Tables'!$K$23:$BD$35,MATCH('General Project Info'!$D$16,'Emissions Tables'!$J$23:$J$35,0),MATCH('Emissions Tables'!$BD$22,'Emissions Tables'!$K$22:$BD$22,0)),INDEX('Emissions Tables'!$K$23:$BD$35,MATCH('General Project Info'!$D$16,'Emissions Tables'!$J$23:$J$35,0),MATCH(AU61,'Emissions Tables'!$K$22:$BD$22,0)))/1000</f>
        <v>#N/A</v>
      </c>
      <c r="AV62" s="92" t="e">
        <f>IF(AV61&gt;'Emissions Tables'!$BD$22,INDEX('Emissions Tables'!$K$23:$BD$35,MATCH('General Project Info'!$D$16,'Emissions Tables'!$J$23:$J$35,0),MATCH('Emissions Tables'!$BD$22,'Emissions Tables'!$K$22:$BD$22,0)),INDEX('Emissions Tables'!$K$23:$BD$35,MATCH('General Project Info'!$D$16,'Emissions Tables'!$J$23:$J$35,0),MATCH(AV61,'Emissions Tables'!$K$22:$BD$22,0)))/1000</f>
        <v>#N/A</v>
      </c>
      <c r="AW62" s="92" t="e">
        <f>IF(AW61&gt;'Emissions Tables'!$BD$22,INDEX('Emissions Tables'!$K$23:$BD$35,MATCH('General Project Info'!$D$16,'Emissions Tables'!$J$23:$J$35,0),MATCH('Emissions Tables'!$BD$22,'Emissions Tables'!$K$22:$BD$22,0)),INDEX('Emissions Tables'!$K$23:$BD$35,MATCH('General Project Info'!$D$16,'Emissions Tables'!$J$23:$J$35,0),MATCH(AW61,'Emissions Tables'!$K$22:$BD$22,0)))/1000</f>
        <v>#N/A</v>
      </c>
      <c r="AX62" s="92" t="e">
        <f>IF(AX61&gt;'Emissions Tables'!$BD$22,INDEX('Emissions Tables'!$K$23:$BD$35,MATCH('General Project Info'!$D$16,'Emissions Tables'!$J$23:$J$35,0),MATCH('Emissions Tables'!$BD$22,'Emissions Tables'!$K$22:$BD$22,0)),INDEX('Emissions Tables'!$K$23:$BD$35,MATCH('General Project Info'!$D$16,'Emissions Tables'!$J$23:$J$35,0),MATCH(AX61,'Emissions Tables'!$K$22:$BD$22,0)))/1000</f>
        <v>#N/A</v>
      </c>
      <c r="AY62" s="92" t="e">
        <f>IF(AY61&gt;'Emissions Tables'!$BD$22,INDEX('Emissions Tables'!$K$23:$BD$35,MATCH('General Project Info'!$D$16,'Emissions Tables'!$J$23:$J$35,0),MATCH('Emissions Tables'!$BD$22,'Emissions Tables'!$K$22:$BD$22,0)),INDEX('Emissions Tables'!$K$23:$BD$35,MATCH('General Project Info'!$D$16,'Emissions Tables'!$J$23:$J$35,0),MATCH(AY61,'Emissions Tables'!$K$22:$BD$22,0)))/1000</f>
        <v>#N/A</v>
      </c>
      <c r="AZ62" s="92" t="e">
        <f>IF(AZ61&gt;'Emissions Tables'!$BD$22,INDEX('Emissions Tables'!$K$23:$BD$35,MATCH('General Project Info'!$D$16,'Emissions Tables'!$J$23:$J$35,0),MATCH('Emissions Tables'!$BD$22,'Emissions Tables'!$K$22:$BD$22,0)),INDEX('Emissions Tables'!$K$23:$BD$35,MATCH('General Project Info'!$D$16,'Emissions Tables'!$J$23:$J$35,0),MATCH(AZ61,'Emissions Tables'!$K$22:$BD$22,0)))/1000</f>
        <v>#N/A</v>
      </c>
      <c r="BA62" s="92" t="e">
        <f>IF(BA61&gt;'Emissions Tables'!$BD$22,INDEX('Emissions Tables'!$K$23:$BD$35,MATCH('General Project Info'!$D$16,'Emissions Tables'!$J$23:$J$35,0),MATCH('Emissions Tables'!$BD$22,'Emissions Tables'!$K$22:$BD$22,0)),INDEX('Emissions Tables'!$K$23:$BD$35,MATCH('General Project Info'!$D$16,'Emissions Tables'!$J$23:$J$35,0),MATCH(BA61,'Emissions Tables'!$K$22:$BD$22,0)))/1000</f>
        <v>#N/A</v>
      </c>
      <c r="BB62" s="92" t="e">
        <f>IF(BB61&gt;'Emissions Tables'!$BD$22,INDEX('Emissions Tables'!$K$23:$BD$35,MATCH('General Project Info'!$D$16,'Emissions Tables'!$J$23:$J$35,0),MATCH('Emissions Tables'!$BD$22,'Emissions Tables'!$K$22:$BD$22,0)),INDEX('Emissions Tables'!$K$23:$BD$35,MATCH('General Project Info'!$D$16,'Emissions Tables'!$J$23:$J$35,0),MATCH(BB61,'Emissions Tables'!$K$22:$BD$22,0)))/1000</f>
        <v>#N/A</v>
      </c>
      <c r="BC62" s="92" t="e">
        <f>IF(BC61&gt;'Emissions Tables'!$BD$22,INDEX('Emissions Tables'!$K$23:$BD$35,MATCH('General Project Info'!$D$16,'Emissions Tables'!$J$23:$J$35,0),MATCH('Emissions Tables'!$BD$22,'Emissions Tables'!$K$22:$BD$22,0)),INDEX('Emissions Tables'!$K$23:$BD$35,MATCH('General Project Info'!$D$16,'Emissions Tables'!$J$23:$J$35,0),MATCH(BC61,'Emissions Tables'!$K$22:$BD$22,0)))/1000</f>
        <v>#N/A</v>
      </c>
      <c r="BD62" s="92" t="e">
        <f>IF(BD61&gt;'Emissions Tables'!$BD$22,INDEX('Emissions Tables'!$K$23:$BD$35,MATCH('General Project Info'!$D$16,'Emissions Tables'!$J$23:$J$35,0),MATCH('Emissions Tables'!$BD$22,'Emissions Tables'!$K$22:$BD$22,0)),INDEX('Emissions Tables'!$K$23:$BD$35,MATCH('General Project Info'!$D$16,'Emissions Tables'!$J$23:$J$35,0),MATCH(BD61,'Emissions Tables'!$K$22:$BD$22,0)))/1000</f>
        <v>#N/A</v>
      </c>
      <c r="BE62" s="92" t="e">
        <f>IF(BE61&gt;'Emissions Tables'!$BD$22,INDEX('Emissions Tables'!$K$23:$BD$35,MATCH('General Project Info'!$D$16,'Emissions Tables'!$J$23:$J$35,0),MATCH('Emissions Tables'!$BD$22,'Emissions Tables'!$K$22:$BD$22,0)),INDEX('Emissions Tables'!$K$23:$BD$35,MATCH('General Project Info'!$D$16,'Emissions Tables'!$J$23:$J$35,0),MATCH(BE61,'Emissions Tables'!$K$22:$BD$22,0)))/1000</f>
        <v>#N/A</v>
      </c>
      <c r="BF62" s="92" t="e">
        <f>IF(BF61&gt;'Emissions Tables'!$BD$22,INDEX('Emissions Tables'!$K$23:$BD$35,MATCH('General Project Info'!$D$16,'Emissions Tables'!$J$23:$J$35,0),MATCH('Emissions Tables'!$BD$22,'Emissions Tables'!$K$22:$BD$22,0)),INDEX('Emissions Tables'!$K$23:$BD$35,MATCH('General Project Info'!$D$16,'Emissions Tables'!$J$23:$J$35,0),MATCH(BF61,'Emissions Tables'!$K$22:$BD$22,0)))/1000</f>
        <v>#N/A</v>
      </c>
      <c r="BG62" s="92" t="e">
        <f>IF(BG61&gt;'Emissions Tables'!$BD$22,INDEX('Emissions Tables'!$K$23:$BD$35,MATCH('General Project Info'!$D$16,'Emissions Tables'!$J$23:$J$35,0),MATCH('Emissions Tables'!$BD$22,'Emissions Tables'!$K$22:$BD$22,0)),INDEX('Emissions Tables'!$K$23:$BD$35,MATCH('General Project Info'!$D$16,'Emissions Tables'!$J$23:$J$35,0),MATCH(BG61,'Emissions Tables'!$K$22:$BD$22,0)))/1000</f>
        <v>#N/A</v>
      </c>
      <c r="BH62" s="92" t="e">
        <f>IF(BH61&gt;'Emissions Tables'!$BD$22,INDEX('Emissions Tables'!$K$23:$BD$35,MATCH('General Project Info'!$D$16,'Emissions Tables'!$J$23:$J$35,0),MATCH('Emissions Tables'!$BD$22,'Emissions Tables'!$K$22:$BD$22,0)),INDEX('Emissions Tables'!$K$23:$BD$35,MATCH('General Project Info'!$D$16,'Emissions Tables'!$J$23:$J$35,0),MATCH(BH61,'Emissions Tables'!$K$22:$BD$22,0)))/1000</f>
        <v>#N/A</v>
      </c>
      <c r="BI62" s="92" t="e">
        <f>IF(BI61&gt;'Emissions Tables'!$BD$22,INDEX('Emissions Tables'!$K$23:$BD$35,MATCH('General Project Info'!$D$16,'Emissions Tables'!$J$23:$J$35,0),MATCH('Emissions Tables'!$BD$22,'Emissions Tables'!$K$22:$BD$22,0)),INDEX('Emissions Tables'!$K$23:$BD$35,MATCH('General Project Info'!$D$16,'Emissions Tables'!$J$23:$J$35,0),MATCH(BI61,'Emissions Tables'!$K$22:$BD$22,0)))/1000</f>
        <v>#N/A</v>
      </c>
      <c r="BJ62" s="92" t="e">
        <f>IF(BJ61&gt;'Emissions Tables'!$BD$22,INDEX('Emissions Tables'!$K$23:$BD$35,MATCH('General Project Info'!$D$16,'Emissions Tables'!$J$23:$J$35,0),MATCH('Emissions Tables'!$BD$22,'Emissions Tables'!$K$22:$BD$22,0)),INDEX('Emissions Tables'!$K$23:$BD$35,MATCH('General Project Info'!$D$16,'Emissions Tables'!$J$23:$J$35,0),MATCH(BJ61,'Emissions Tables'!$K$22:$BD$22,0)))/1000</f>
        <v>#N/A</v>
      </c>
      <c r="BK62" s="92" t="e">
        <f>IF(BK61&gt;'Emissions Tables'!$BD$22,INDEX('Emissions Tables'!$K$23:$BD$35,MATCH('General Project Info'!$D$16,'Emissions Tables'!$J$23:$J$35,0),MATCH('Emissions Tables'!$BD$22,'Emissions Tables'!$K$22:$BD$22,0)),INDEX('Emissions Tables'!$K$23:$BD$35,MATCH('General Project Info'!$D$16,'Emissions Tables'!$J$23:$J$35,0),MATCH(BK61,'Emissions Tables'!$K$22:$BD$22,0)))/1000</f>
        <v>#N/A</v>
      </c>
      <c r="BL62" s="92" t="e">
        <f>IF(BL61&gt;'Emissions Tables'!$BD$22,INDEX('Emissions Tables'!$K$23:$BD$35,MATCH('General Project Info'!$D$16,'Emissions Tables'!$J$23:$J$35,0),MATCH('Emissions Tables'!$BD$22,'Emissions Tables'!$K$22:$BD$22,0)),INDEX('Emissions Tables'!$K$23:$BD$35,MATCH('General Project Info'!$D$16,'Emissions Tables'!$J$23:$J$35,0),MATCH(BL61,'Emissions Tables'!$K$22:$BD$22,0)))/1000</f>
        <v>#N/A</v>
      </c>
      <c r="BM62" s="92" t="e">
        <f>IF(BM61&gt;'Emissions Tables'!$BD$22,INDEX('Emissions Tables'!$K$23:$BD$35,MATCH('General Project Info'!$D$16,'Emissions Tables'!$J$23:$J$35,0),MATCH('Emissions Tables'!$BD$22,'Emissions Tables'!$K$22:$BD$22,0)),INDEX('Emissions Tables'!$K$23:$BD$35,MATCH('General Project Info'!$D$16,'Emissions Tables'!$J$23:$J$35,0),MATCH(BM61,'Emissions Tables'!$K$22:$BD$22,0)))/1000</f>
        <v>#N/A</v>
      </c>
      <c r="BN62" s="92" t="e">
        <f>IF(BN61&gt;'Emissions Tables'!$BD$22,INDEX('Emissions Tables'!$K$23:$BD$35,MATCH('General Project Info'!$D$16,'Emissions Tables'!$J$23:$J$35,0),MATCH('Emissions Tables'!$BD$22,'Emissions Tables'!$K$22:$BD$22,0)),INDEX('Emissions Tables'!$K$23:$BD$35,MATCH('General Project Info'!$D$16,'Emissions Tables'!$J$23:$J$35,0),MATCH(BN61,'Emissions Tables'!$K$22:$BD$22,0)))/1000</f>
        <v>#N/A</v>
      </c>
      <c r="BO62" s="92" t="e">
        <f>IF(BO61&gt;'Emissions Tables'!$BD$22,INDEX('Emissions Tables'!$K$23:$BD$35,MATCH('General Project Info'!$D$16,'Emissions Tables'!$J$23:$J$35,0),MATCH('Emissions Tables'!$BD$22,'Emissions Tables'!$K$22:$BD$22,0)),INDEX('Emissions Tables'!$K$23:$BD$35,MATCH('General Project Info'!$D$16,'Emissions Tables'!$J$23:$J$35,0),MATCH(BO61,'Emissions Tables'!$K$22:$BD$22,0)))/1000</f>
        <v>#N/A</v>
      </c>
      <c r="BP62" s="92" t="e">
        <f>IF(BP61&gt;'Emissions Tables'!$BD$22,INDEX('Emissions Tables'!$K$23:$BD$35,MATCH('General Project Info'!$D$16,'Emissions Tables'!$J$23:$J$35,0),MATCH('Emissions Tables'!$BD$22,'Emissions Tables'!$K$22:$BD$22,0)),INDEX('Emissions Tables'!$K$23:$BD$35,MATCH('General Project Info'!$D$16,'Emissions Tables'!$J$23:$J$35,0),MATCH(BP61,'Emissions Tables'!$K$22:$BD$22,0)))/1000</f>
        <v>#N/A</v>
      </c>
      <c r="BQ62" s="92" t="e">
        <f>IF(BQ61&gt;'Emissions Tables'!$BD$22,INDEX('Emissions Tables'!$K$23:$BD$35,MATCH('General Project Info'!$D$16,'Emissions Tables'!$J$23:$J$35,0),MATCH('Emissions Tables'!$BD$22,'Emissions Tables'!$K$22:$BD$22,0)),INDEX('Emissions Tables'!$K$23:$BD$35,MATCH('General Project Info'!$D$16,'Emissions Tables'!$J$23:$J$35,0),MATCH(BQ61,'Emissions Tables'!$K$22:$BD$22,0)))/1000</f>
        <v>#N/A</v>
      </c>
      <c r="BR62" s="92" t="e">
        <f>IF(BR61&gt;'Emissions Tables'!$BD$22,INDEX('Emissions Tables'!$K$23:$BD$35,MATCH('General Project Info'!$D$16,'Emissions Tables'!$J$23:$J$35,0),MATCH('Emissions Tables'!$BD$22,'Emissions Tables'!$K$22:$BD$22,0)),INDEX('Emissions Tables'!$K$23:$BD$35,MATCH('General Project Info'!$D$16,'Emissions Tables'!$J$23:$J$35,0),MATCH(BR61,'Emissions Tables'!$K$22:$BD$22,0)))/1000</f>
        <v>#N/A</v>
      </c>
      <c r="BS62" s="92" t="e">
        <f>IF(BS61&gt;'Emissions Tables'!$BD$22,INDEX('Emissions Tables'!$K$23:$BD$35,MATCH('General Project Info'!$D$16,'Emissions Tables'!$J$23:$J$35,0),MATCH('Emissions Tables'!$BD$22,'Emissions Tables'!$K$22:$BD$22,0)),INDEX('Emissions Tables'!$K$23:$BD$35,MATCH('General Project Info'!$D$16,'Emissions Tables'!$J$23:$J$35,0),MATCH(BS61,'Emissions Tables'!$K$22:$BD$22,0)))/1000</f>
        <v>#N/A</v>
      </c>
      <c r="BT62" s="92" t="e">
        <f>IF(BT61&gt;'Emissions Tables'!$BD$22,INDEX('Emissions Tables'!$K$23:$BD$35,MATCH('General Project Info'!$D$16,'Emissions Tables'!$J$23:$J$35,0),MATCH('Emissions Tables'!$BD$22,'Emissions Tables'!$K$22:$BD$22,0)),INDEX('Emissions Tables'!$K$23:$BD$35,MATCH('General Project Info'!$D$16,'Emissions Tables'!$J$23:$J$35,0),MATCH(BT61,'Emissions Tables'!$K$22:$BD$22,0)))/1000</f>
        <v>#N/A</v>
      </c>
      <c r="BU62" s="92" t="e">
        <f>IF(BU61&gt;'Emissions Tables'!$BD$22,INDEX('Emissions Tables'!$K$23:$BD$35,MATCH('General Project Info'!$D$16,'Emissions Tables'!$J$23:$J$35,0),MATCH('Emissions Tables'!$BD$22,'Emissions Tables'!$K$22:$BD$22,0)),INDEX('Emissions Tables'!$K$23:$BD$35,MATCH('General Project Info'!$D$16,'Emissions Tables'!$J$23:$J$35,0),MATCH(BU61,'Emissions Tables'!$K$22:$BD$22,0)))/1000</f>
        <v>#N/A</v>
      </c>
      <c r="BV62" s="92" t="e">
        <f>IF(BV61&gt;'Emissions Tables'!$BD$22,INDEX('Emissions Tables'!$K$23:$BD$35,MATCH('General Project Info'!$D$16,'Emissions Tables'!$J$23:$J$35,0),MATCH('Emissions Tables'!$BD$22,'Emissions Tables'!$K$22:$BD$22,0)),INDEX('Emissions Tables'!$K$23:$BD$35,MATCH('General Project Info'!$D$16,'Emissions Tables'!$J$23:$J$35,0),MATCH(BV61,'Emissions Tables'!$K$22:$BD$22,0)))/1000</f>
        <v>#N/A</v>
      </c>
      <c r="BW62" s="92" t="e">
        <f>IF(BW61&gt;'Emissions Tables'!$BD$22,INDEX('Emissions Tables'!$K$23:$BD$35,MATCH('General Project Info'!$D$16,'Emissions Tables'!$J$23:$J$35,0),MATCH('Emissions Tables'!$BD$22,'Emissions Tables'!$K$22:$BD$22,0)),INDEX('Emissions Tables'!$K$23:$BD$35,MATCH('General Project Info'!$D$16,'Emissions Tables'!$J$23:$J$35,0),MATCH(BW61,'Emissions Tables'!$K$22:$BD$22,0)))/1000</f>
        <v>#N/A</v>
      </c>
      <c r="BX62" s="92" t="e">
        <f>IF(BX61&gt;'Emissions Tables'!$BD$22,INDEX('Emissions Tables'!$K$23:$BD$35,MATCH('General Project Info'!$D$16,'Emissions Tables'!$J$23:$J$35,0),MATCH('Emissions Tables'!$BD$22,'Emissions Tables'!$K$22:$BD$22,0)),INDEX('Emissions Tables'!$K$23:$BD$35,MATCH('General Project Info'!$D$16,'Emissions Tables'!$J$23:$J$35,0),MATCH(BX61,'Emissions Tables'!$K$22:$BD$22,0)))/1000</f>
        <v>#N/A</v>
      </c>
      <c r="BY62" s="92" t="e">
        <f>IF(BY61&gt;'Emissions Tables'!$BD$22,INDEX('Emissions Tables'!$K$23:$BD$35,MATCH('General Project Info'!$D$16,'Emissions Tables'!$J$23:$J$35,0),MATCH('Emissions Tables'!$BD$22,'Emissions Tables'!$K$22:$BD$22,0)),INDEX('Emissions Tables'!$K$23:$BD$35,MATCH('General Project Info'!$D$16,'Emissions Tables'!$J$23:$J$35,0),MATCH(BY61,'Emissions Tables'!$K$22:$BD$22,0)))/1000</f>
        <v>#N/A</v>
      </c>
      <c r="BZ62" s="92" t="e">
        <f>IF(BZ61&gt;'Emissions Tables'!$BD$22,INDEX('Emissions Tables'!$K$23:$BD$35,MATCH('General Project Info'!$D$16,'Emissions Tables'!$J$23:$J$35,0),MATCH('Emissions Tables'!$BD$22,'Emissions Tables'!$K$22:$BD$22,0)),INDEX('Emissions Tables'!$K$23:$BD$35,MATCH('General Project Info'!$D$16,'Emissions Tables'!$J$23:$J$35,0),MATCH(BZ61,'Emissions Tables'!$K$22:$BD$22,0)))/1000</f>
        <v>#N/A</v>
      </c>
      <c r="CA62" s="92" t="e">
        <f>IF(CA61&gt;'Emissions Tables'!$BD$22,INDEX('Emissions Tables'!$K$23:$BD$35,MATCH('General Project Info'!$D$16,'Emissions Tables'!$J$23:$J$35,0),MATCH('Emissions Tables'!$BD$22,'Emissions Tables'!$K$22:$BD$22,0)),INDEX('Emissions Tables'!$K$23:$BD$35,MATCH('General Project Info'!$D$16,'Emissions Tables'!$J$23:$J$35,0),MATCH(CA61,'Emissions Tables'!$K$22:$BD$22,0)))/1000</f>
        <v>#N/A</v>
      </c>
      <c r="CB62" s="92" t="e">
        <f>IF(CB61&gt;'Emissions Tables'!$BD$22,INDEX('Emissions Tables'!$K$23:$BD$35,MATCH('General Project Info'!$D$16,'Emissions Tables'!$J$23:$J$35,0),MATCH('Emissions Tables'!$BD$22,'Emissions Tables'!$K$22:$BD$22,0)),INDEX('Emissions Tables'!$K$23:$BD$35,MATCH('General Project Info'!$D$16,'Emissions Tables'!$J$23:$J$35,0),MATCH(CB61,'Emissions Tables'!$K$22:$BD$22,0)))/1000</f>
        <v>#N/A</v>
      </c>
      <c r="CC62" s="92" t="e">
        <f>IF(CC61&gt;'Emissions Tables'!$BD$22,INDEX('Emissions Tables'!$K$23:$BD$35,MATCH('General Project Info'!$D$16,'Emissions Tables'!$J$23:$J$35,0),MATCH('Emissions Tables'!$BD$22,'Emissions Tables'!$K$22:$BD$22,0)),INDEX('Emissions Tables'!$K$23:$BD$35,MATCH('General Project Info'!$D$16,'Emissions Tables'!$J$23:$J$35,0),MATCH(CC61,'Emissions Tables'!$K$22:$BD$22,0)))/1000</f>
        <v>#N/A</v>
      </c>
      <c r="CD62" s="92" t="e">
        <f>IF(CD61&gt;'Emissions Tables'!$BD$22,INDEX('Emissions Tables'!$K$23:$BD$35,MATCH('General Project Info'!$D$16,'Emissions Tables'!$J$23:$J$35,0),MATCH('Emissions Tables'!$BD$22,'Emissions Tables'!$K$22:$BD$22,0)),INDEX('Emissions Tables'!$K$23:$BD$35,MATCH('General Project Info'!$D$16,'Emissions Tables'!$J$23:$J$35,0),MATCH(CD61,'Emissions Tables'!$K$22:$BD$22,0)))/1000</f>
        <v>#N/A</v>
      </c>
      <c r="CE62" s="92" t="e">
        <f>IF(CE61&gt;'Emissions Tables'!$BD$22,INDEX('Emissions Tables'!$K$23:$BD$35,MATCH('General Project Info'!$D$16,'Emissions Tables'!$J$23:$J$35,0),MATCH('Emissions Tables'!$BD$22,'Emissions Tables'!$K$22:$BD$22,0)),INDEX('Emissions Tables'!$K$23:$BD$35,MATCH('General Project Info'!$D$16,'Emissions Tables'!$J$23:$J$35,0),MATCH(CE61,'Emissions Tables'!$K$22:$BD$22,0)))/1000</f>
        <v>#N/A</v>
      </c>
      <c r="CF62" s="92" t="e">
        <f>IF(CF61&gt;'Emissions Tables'!$BD$22,INDEX('Emissions Tables'!$K$23:$BD$35,MATCH('General Project Info'!$D$16,'Emissions Tables'!$J$23:$J$35,0),MATCH('Emissions Tables'!$BD$22,'Emissions Tables'!$K$22:$BD$22,0)),INDEX('Emissions Tables'!$K$23:$BD$35,MATCH('General Project Info'!$D$16,'Emissions Tables'!$J$23:$J$35,0),MATCH(CF61,'Emissions Tables'!$K$22:$BD$22,0)))/1000</f>
        <v>#N/A</v>
      </c>
      <c r="CG62" s="92" t="e">
        <f>IF(CG61&gt;'Emissions Tables'!$BD$22,INDEX('Emissions Tables'!$K$23:$BD$35,MATCH('General Project Info'!$D$16,'Emissions Tables'!$J$23:$J$35,0),MATCH('Emissions Tables'!$BD$22,'Emissions Tables'!$K$22:$BD$22,0)),INDEX('Emissions Tables'!$K$23:$BD$35,MATCH('General Project Info'!$D$16,'Emissions Tables'!$J$23:$J$35,0),MATCH(CG61,'Emissions Tables'!$K$22:$BD$22,0)))/1000</f>
        <v>#N/A</v>
      </c>
      <c r="CH62" s="92" t="e">
        <f>IF(CH61&gt;'Emissions Tables'!$BD$22,INDEX('Emissions Tables'!$K$23:$BD$35,MATCH('General Project Info'!$D$16,'Emissions Tables'!$J$23:$J$35,0),MATCH('Emissions Tables'!$BD$22,'Emissions Tables'!$K$22:$BD$22,0)),INDEX('Emissions Tables'!$K$23:$BD$35,MATCH('General Project Info'!$D$16,'Emissions Tables'!$J$23:$J$35,0),MATCH(CH61,'Emissions Tables'!$K$22:$BD$22,0)))/1000</f>
        <v>#N/A</v>
      </c>
      <c r="CI62" s="92" t="e">
        <f>IF(CI61&gt;'Emissions Tables'!$BD$22,INDEX('Emissions Tables'!$K$23:$BD$35,MATCH('General Project Info'!$D$16,'Emissions Tables'!$J$23:$J$35,0),MATCH('Emissions Tables'!$BD$22,'Emissions Tables'!$K$22:$BD$22,0)),INDEX('Emissions Tables'!$K$23:$BD$35,MATCH('General Project Info'!$D$16,'Emissions Tables'!$J$23:$J$35,0),MATCH(CI61,'Emissions Tables'!$K$22:$BD$22,0)))/1000</f>
        <v>#N/A</v>
      </c>
      <c r="CJ62" s="92" t="e">
        <f>IF(CJ61&gt;'Emissions Tables'!$BD$22,INDEX('Emissions Tables'!$K$23:$BD$35,MATCH('General Project Info'!$D$16,'Emissions Tables'!$J$23:$J$35,0),MATCH('Emissions Tables'!$BD$22,'Emissions Tables'!$K$22:$BD$22,0)),INDEX('Emissions Tables'!$K$23:$BD$35,MATCH('General Project Info'!$D$16,'Emissions Tables'!$J$23:$J$35,0),MATCH(CJ61,'Emissions Tables'!$K$22:$BD$22,0)))/1000</f>
        <v>#N/A</v>
      </c>
      <c r="CK62" s="92" t="e">
        <f>IF(CK61&gt;'Emissions Tables'!$BD$22,INDEX('Emissions Tables'!$K$23:$BD$35,MATCH('General Project Info'!$D$16,'Emissions Tables'!$J$23:$J$35,0),MATCH('Emissions Tables'!$BD$22,'Emissions Tables'!$K$22:$BD$22,0)),INDEX('Emissions Tables'!$K$23:$BD$35,MATCH('General Project Info'!$D$16,'Emissions Tables'!$J$23:$J$35,0),MATCH(CK61,'Emissions Tables'!$K$22:$BD$22,0)))/1000</f>
        <v>#N/A</v>
      </c>
      <c r="CL62" s="92" t="e">
        <f>IF(CL61&gt;'Emissions Tables'!$BD$22,INDEX('Emissions Tables'!$K$23:$BD$35,MATCH('General Project Info'!$D$16,'Emissions Tables'!$J$23:$J$35,0),MATCH('Emissions Tables'!$BD$22,'Emissions Tables'!$K$22:$BD$22,0)),INDEX('Emissions Tables'!$K$23:$BD$35,MATCH('General Project Info'!$D$16,'Emissions Tables'!$J$23:$J$35,0),MATCH(CL61,'Emissions Tables'!$K$22:$BD$22,0)))/1000</f>
        <v>#N/A</v>
      </c>
      <c r="CM62" s="92" t="e">
        <f>IF(CM61&gt;'Emissions Tables'!$BD$22,INDEX('Emissions Tables'!$K$23:$BD$35,MATCH('General Project Info'!$D$16,'Emissions Tables'!$J$23:$J$35,0),MATCH('Emissions Tables'!$BD$22,'Emissions Tables'!$K$22:$BD$22,0)),INDEX('Emissions Tables'!$K$23:$BD$35,MATCH('General Project Info'!$D$16,'Emissions Tables'!$J$23:$J$35,0),MATCH(CM61,'Emissions Tables'!$K$22:$BD$22,0)))/1000</f>
        <v>#N/A</v>
      </c>
      <c r="CN62" s="92" t="e">
        <f>IF(CN61&gt;'Emissions Tables'!$BD$22,INDEX('Emissions Tables'!$K$23:$BD$35,MATCH('General Project Info'!$D$16,'Emissions Tables'!$J$23:$J$35,0),MATCH('Emissions Tables'!$BD$22,'Emissions Tables'!$K$22:$BD$22,0)),INDEX('Emissions Tables'!$K$23:$BD$35,MATCH('General Project Info'!$D$16,'Emissions Tables'!$J$23:$J$35,0),MATCH(CN61,'Emissions Tables'!$K$22:$BD$22,0)))/1000</f>
        <v>#N/A</v>
      </c>
      <c r="CO62" s="92" t="e">
        <f>IF(CO61&gt;'Emissions Tables'!$BD$22,INDEX('Emissions Tables'!$K$23:$BD$35,MATCH('General Project Info'!$D$16,'Emissions Tables'!$J$23:$J$35,0),MATCH('Emissions Tables'!$BD$22,'Emissions Tables'!$K$22:$BD$22,0)),INDEX('Emissions Tables'!$K$23:$BD$35,MATCH('General Project Info'!$D$16,'Emissions Tables'!$J$23:$J$35,0),MATCH(CO61,'Emissions Tables'!$K$22:$BD$22,0)))/1000</f>
        <v>#N/A</v>
      </c>
      <c r="CP62" s="92" t="e">
        <f>IF(CP61&gt;'Emissions Tables'!$BD$22,INDEX('Emissions Tables'!$K$23:$BD$35,MATCH('General Project Info'!$D$16,'Emissions Tables'!$J$23:$J$35,0),MATCH('Emissions Tables'!$BD$22,'Emissions Tables'!$K$22:$BD$22,0)),INDEX('Emissions Tables'!$K$23:$BD$35,MATCH('General Project Info'!$D$16,'Emissions Tables'!$J$23:$J$35,0),MATCH(CP61,'Emissions Tables'!$K$22:$BD$22,0)))/1000</f>
        <v>#N/A</v>
      </c>
      <c r="CQ62" s="92" t="e">
        <f>IF(CQ61&gt;'Emissions Tables'!$BD$22,INDEX('Emissions Tables'!$K$23:$BD$35,MATCH('General Project Info'!$D$16,'Emissions Tables'!$J$23:$J$35,0),MATCH('Emissions Tables'!$BD$22,'Emissions Tables'!$K$22:$BD$22,0)),INDEX('Emissions Tables'!$K$23:$BD$35,MATCH('General Project Info'!$D$16,'Emissions Tables'!$J$23:$J$35,0),MATCH(CQ61,'Emissions Tables'!$K$22:$BD$22,0)))/1000</f>
        <v>#N/A</v>
      </c>
      <c r="CR62" s="92" t="e">
        <f>IF(CR61&gt;'Emissions Tables'!$BD$22,INDEX('Emissions Tables'!$K$23:$BD$35,MATCH('General Project Info'!$D$16,'Emissions Tables'!$J$23:$J$35,0),MATCH('Emissions Tables'!$BD$22,'Emissions Tables'!$K$22:$BD$22,0)),INDEX('Emissions Tables'!$K$23:$BD$35,MATCH('General Project Info'!$D$16,'Emissions Tables'!$J$23:$J$35,0),MATCH(CR61,'Emissions Tables'!$K$22:$BD$22,0)))/1000</f>
        <v>#N/A</v>
      </c>
      <c r="CS62" s="92" t="e">
        <f>IF(CS61&gt;'Emissions Tables'!$BD$22,INDEX('Emissions Tables'!$K$23:$BD$35,MATCH('General Project Info'!$D$16,'Emissions Tables'!$J$23:$J$35,0),MATCH('Emissions Tables'!$BD$22,'Emissions Tables'!$K$22:$BD$22,0)),INDEX('Emissions Tables'!$K$23:$BD$35,MATCH('General Project Info'!$D$16,'Emissions Tables'!$J$23:$J$35,0),MATCH(CS61,'Emissions Tables'!$K$22:$BD$22,0)))/1000</f>
        <v>#N/A</v>
      </c>
      <c r="CT62" s="92" t="e">
        <f>IF(CT61&gt;'Emissions Tables'!$BD$22,INDEX('Emissions Tables'!$K$23:$BD$35,MATCH('General Project Info'!$D$16,'Emissions Tables'!$J$23:$J$35,0),MATCH('Emissions Tables'!$BD$22,'Emissions Tables'!$K$22:$BD$22,0)),INDEX('Emissions Tables'!$K$23:$BD$35,MATCH('General Project Info'!$D$16,'Emissions Tables'!$J$23:$J$35,0),MATCH(CT61,'Emissions Tables'!$K$22:$BD$22,0)))/1000</f>
        <v>#N/A</v>
      </c>
      <c r="CU62" s="92" t="e">
        <f>IF(CU61&gt;'Emissions Tables'!$BD$22,INDEX('Emissions Tables'!$K$23:$BD$35,MATCH('General Project Info'!$D$16,'Emissions Tables'!$J$23:$J$35,0),MATCH('Emissions Tables'!$BD$22,'Emissions Tables'!$K$22:$BD$22,0)),INDEX('Emissions Tables'!$K$23:$BD$35,MATCH('General Project Info'!$D$16,'Emissions Tables'!$J$23:$J$35,0),MATCH(CU61,'Emissions Tables'!$K$22:$BD$22,0)))/1000</f>
        <v>#N/A</v>
      </c>
      <c r="CV62" s="92" t="e">
        <f>IF(CV61&gt;'Emissions Tables'!$BD$22,INDEX('Emissions Tables'!$K$23:$BD$35,MATCH('General Project Info'!$D$16,'Emissions Tables'!$J$23:$J$35,0),MATCH('Emissions Tables'!$BD$22,'Emissions Tables'!$K$22:$BD$22,0)),INDEX('Emissions Tables'!$K$23:$BD$35,MATCH('General Project Info'!$D$16,'Emissions Tables'!$J$23:$J$35,0),MATCH(CV61,'Emissions Tables'!$K$22:$BD$22,0)))/1000</f>
        <v>#N/A</v>
      </c>
      <c r="CW62" s="92" t="e">
        <f>IF(CW61&gt;'Emissions Tables'!$BD$22,INDEX('Emissions Tables'!$K$23:$BD$35,MATCH('General Project Info'!$D$16,'Emissions Tables'!$J$23:$J$35,0),MATCH('Emissions Tables'!$BD$22,'Emissions Tables'!$K$22:$BD$22,0)),INDEX('Emissions Tables'!$K$23:$BD$35,MATCH('General Project Info'!$D$16,'Emissions Tables'!$J$23:$J$35,0),MATCH(CW61,'Emissions Tables'!$K$22:$BD$22,0)))/1000</f>
        <v>#N/A</v>
      </c>
      <c r="CX62" s="92" t="e">
        <f>IF(CX61&gt;'Emissions Tables'!$BD$22,INDEX('Emissions Tables'!$K$23:$BD$35,MATCH('General Project Info'!$D$16,'Emissions Tables'!$J$23:$J$35,0),MATCH('Emissions Tables'!$BD$22,'Emissions Tables'!$K$22:$BD$22,0)),INDEX('Emissions Tables'!$K$23:$BD$35,MATCH('General Project Info'!$D$16,'Emissions Tables'!$J$23:$J$35,0),MATCH(CX61,'Emissions Tables'!$K$22:$BD$22,0)))/1000</f>
        <v>#N/A</v>
      </c>
      <c r="CY62" s="92" t="e">
        <f>IF(CY61&gt;'Emissions Tables'!$BD$22,INDEX('Emissions Tables'!$K$23:$BD$35,MATCH('General Project Info'!$D$16,'Emissions Tables'!$J$23:$J$35,0),MATCH('Emissions Tables'!$BD$22,'Emissions Tables'!$K$22:$BD$22,0)),INDEX('Emissions Tables'!$K$23:$BD$35,MATCH('General Project Info'!$D$16,'Emissions Tables'!$J$23:$J$35,0),MATCH(CY61,'Emissions Tables'!$K$22:$BD$22,0)))/1000</f>
        <v>#N/A</v>
      </c>
      <c r="CZ62" s="92" t="e">
        <f>IF(CZ61&gt;'Emissions Tables'!$BD$22,INDEX('Emissions Tables'!$K$23:$BD$35,MATCH('General Project Info'!$D$16,'Emissions Tables'!$J$23:$J$35,0),MATCH('Emissions Tables'!$BD$22,'Emissions Tables'!$K$22:$BD$22,0)),INDEX('Emissions Tables'!$K$23:$BD$35,MATCH('General Project Info'!$D$16,'Emissions Tables'!$J$23:$J$35,0),MATCH(CZ61,'Emissions Tables'!$K$22:$BD$22,0)))/1000</f>
        <v>#N/A</v>
      </c>
      <c r="DA62" s="92" t="e">
        <f>IF(DA61&gt;'Emissions Tables'!$BD$22,INDEX('Emissions Tables'!$K$23:$BD$35,MATCH('General Project Info'!$D$16,'Emissions Tables'!$J$23:$J$35,0),MATCH('Emissions Tables'!$BD$22,'Emissions Tables'!$K$22:$BD$22,0)),INDEX('Emissions Tables'!$K$23:$BD$35,MATCH('General Project Info'!$D$16,'Emissions Tables'!$J$23:$J$35,0),MATCH(DA61,'Emissions Tables'!$K$22:$BD$22,0)))/1000</f>
        <v>#N/A</v>
      </c>
      <c r="DB62" s="92" t="e">
        <f>IF(DB61&gt;'Emissions Tables'!$BD$22,INDEX('Emissions Tables'!$K$23:$BD$35,MATCH('General Project Info'!$D$16,'Emissions Tables'!$J$23:$J$35,0),MATCH('Emissions Tables'!$BD$22,'Emissions Tables'!$K$22:$BD$22,0)),INDEX('Emissions Tables'!$K$23:$BD$35,MATCH('General Project Info'!$D$16,'Emissions Tables'!$J$23:$J$35,0),MATCH(DB61,'Emissions Tables'!$K$22:$BD$22,0)))/1000</f>
        <v>#N/A</v>
      </c>
      <c r="DC62" s="92" t="e">
        <f>IF(DC61&gt;'Emissions Tables'!$BD$22,INDEX('Emissions Tables'!$K$23:$BD$35,MATCH('General Project Info'!$D$16,'Emissions Tables'!$J$23:$J$35,0),MATCH('Emissions Tables'!$BD$22,'Emissions Tables'!$K$22:$BD$22,0)),INDEX('Emissions Tables'!$K$23:$BD$35,MATCH('General Project Info'!$D$16,'Emissions Tables'!$J$23:$J$35,0),MATCH(DC61,'Emissions Tables'!$K$22:$BD$22,0)))/1000</f>
        <v>#N/A</v>
      </c>
      <c r="DD62" s="92" t="e">
        <f>IF(DD61&gt;'Emissions Tables'!$BD$22,INDEX('Emissions Tables'!$K$23:$BD$35,MATCH('General Project Info'!$D$16,'Emissions Tables'!$J$23:$J$35,0),MATCH('Emissions Tables'!$BD$22,'Emissions Tables'!$K$22:$BD$22,0)),INDEX('Emissions Tables'!$K$23:$BD$35,MATCH('General Project Info'!$D$16,'Emissions Tables'!$J$23:$J$35,0),MATCH(DD61,'Emissions Tables'!$K$22:$BD$22,0)))/1000</f>
        <v>#N/A</v>
      </c>
      <c r="DE62" s="92" t="e">
        <f>IF(DE61&gt;'Emissions Tables'!$BD$22,INDEX('Emissions Tables'!$K$23:$BD$35,MATCH('General Project Info'!$D$16,'Emissions Tables'!$J$23:$J$35,0),MATCH('Emissions Tables'!$BD$22,'Emissions Tables'!$K$22:$BD$22,0)),INDEX('Emissions Tables'!$K$23:$BD$35,MATCH('General Project Info'!$D$16,'Emissions Tables'!$J$23:$J$35,0),MATCH(DE61,'Emissions Tables'!$K$22:$BD$22,0)))/1000</f>
        <v>#N/A</v>
      </c>
      <c r="DF62" s="92" t="e">
        <f>IF(DF61&gt;'Emissions Tables'!$BD$22,INDEX('Emissions Tables'!$K$23:$BD$35,MATCH('General Project Info'!$D$16,'Emissions Tables'!$J$23:$J$35,0),MATCH('Emissions Tables'!$BD$22,'Emissions Tables'!$K$22:$BD$22,0)),INDEX('Emissions Tables'!$K$23:$BD$35,MATCH('General Project Info'!$D$16,'Emissions Tables'!$J$23:$J$35,0),MATCH(DF61,'Emissions Tables'!$K$22:$BD$22,0)))/1000</f>
        <v>#N/A</v>
      </c>
      <c r="DG62" s="92" t="e">
        <f>IF(DG61&gt;'Emissions Tables'!$BD$22,INDEX('Emissions Tables'!$K$23:$BD$35,MATCH('General Project Info'!$D$16,'Emissions Tables'!$J$23:$J$35,0),MATCH('Emissions Tables'!$BD$22,'Emissions Tables'!$K$22:$BD$22,0)),INDEX('Emissions Tables'!$K$23:$BD$35,MATCH('General Project Info'!$D$16,'Emissions Tables'!$J$23:$J$35,0),MATCH(DG61,'Emissions Tables'!$K$22:$BD$22,0)))/1000</f>
        <v>#N/A</v>
      </c>
      <c r="DH62" s="92" t="e">
        <f>IF(DH61&gt;'Emissions Tables'!$BD$22,INDEX('Emissions Tables'!$K$23:$BD$35,MATCH('General Project Info'!$D$16,'Emissions Tables'!$J$23:$J$35,0),MATCH('Emissions Tables'!$BD$22,'Emissions Tables'!$K$22:$BD$22,0)),INDEX('Emissions Tables'!$K$23:$BD$35,MATCH('General Project Info'!$D$16,'Emissions Tables'!$J$23:$J$35,0),MATCH(DH61,'Emissions Tables'!$K$22:$BD$22,0)))/1000</f>
        <v>#N/A</v>
      </c>
      <c r="DI62" s="92" t="e">
        <f>IF(DI61&gt;'Emissions Tables'!$BD$22,INDEX('Emissions Tables'!$K$23:$BD$35,MATCH('General Project Info'!$D$16,'Emissions Tables'!$J$23:$J$35,0),MATCH('Emissions Tables'!$BD$22,'Emissions Tables'!$K$22:$BD$22,0)),INDEX('Emissions Tables'!$K$23:$BD$35,MATCH('General Project Info'!$D$16,'Emissions Tables'!$J$23:$J$35,0),MATCH(DI61,'Emissions Tables'!$K$22:$BD$22,0)))/1000</f>
        <v>#N/A</v>
      </c>
      <c r="DJ62" s="92" t="e">
        <f>IF(DJ61&gt;'Emissions Tables'!$BD$22,INDEX('Emissions Tables'!$K$23:$BD$35,MATCH('General Project Info'!$D$16,'Emissions Tables'!$J$23:$J$35,0),MATCH('Emissions Tables'!$BD$22,'Emissions Tables'!$K$22:$BD$22,0)),INDEX('Emissions Tables'!$K$23:$BD$35,MATCH('General Project Info'!$D$16,'Emissions Tables'!$J$23:$J$35,0),MATCH(DJ61,'Emissions Tables'!$K$22:$BD$22,0)))/1000</f>
        <v>#N/A</v>
      </c>
      <c r="DK62" s="92" t="e">
        <f>IF(DK61&gt;'Emissions Tables'!$BD$22,INDEX('Emissions Tables'!$K$23:$BD$35,MATCH('General Project Info'!$D$16,'Emissions Tables'!$J$23:$J$35,0),MATCH('Emissions Tables'!$BD$22,'Emissions Tables'!$K$22:$BD$22,0)),INDEX('Emissions Tables'!$K$23:$BD$35,MATCH('General Project Info'!$D$16,'Emissions Tables'!$J$23:$J$35,0),MATCH(DK61,'Emissions Tables'!$K$22:$BD$22,0)))/1000</f>
        <v>#N/A</v>
      </c>
      <c r="DL62" s="92" t="e">
        <f>IF(DL61&gt;'Emissions Tables'!$BD$22,INDEX('Emissions Tables'!$K$23:$BD$35,MATCH('General Project Info'!$D$16,'Emissions Tables'!$J$23:$J$35,0),MATCH('Emissions Tables'!$BD$22,'Emissions Tables'!$K$22:$BD$22,0)),INDEX('Emissions Tables'!$K$23:$BD$35,MATCH('General Project Info'!$D$16,'Emissions Tables'!$J$23:$J$35,0),MATCH(DL61,'Emissions Tables'!$K$22:$BD$22,0)))/1000</f>
        <v>#N/A</v>
      </c>
      <c r="DM62" s="92" t="e">
        <f>IF(DM61&gt;'Emissions Tables'!$BD$22,INDEX('Emissions Tables'!$K$23:$BD$35,MATCH('General Project Info'!$D$16,'Emissions Tables'!$J$23:$J$35,0),MATCH('Emissions Tables'!$BD$22,'Emissions Tables'!$K$22:$BD$22,0)),INDEX('Emissions Tables'!$K$23:$BD$35,MATCH('General Project Info'!$D$16,'Emissions Tables'!$J$23:$J$35,0),MATCH(DM61,'Emissions Tables'!$K$22:$BD$22,0)))/1000</f>
        <v>#N/A</v>
      </c>
      <c r="DN62" s="92" t="e">
        <f>IF(DN61&gt;'Emissions Tables'!$BD$22,INDEX('Emissions Tables'!$K$23:$BD$35,MATCH('General Project Info'!$D$16,'Emissions Tables'!$J$23:$J$35,0),MATCH('Emissions Tables'!$BD$22,'Emissions Tables'!$K$22:$BD$22,0)),INDEX('Emissions Tables'!$K$23:$BD$35,MATCH('General Project Info'!$D$16,'Emissions Tables'!$J$23:$J$35,0),MATCH(DN61,'Emissions Tables'!$K$22:$BD$22,0)))/1000</f>
        <v>#N/A</v>
      </c>
      <c r="DO62" s="92" t="e">
        <f>IF(DO61&gt;'Emissions Tables'!$BD$22,INDEX('Emissions Tables'!$K$23:$BD$35,MATCH('General Project Info'!$D$16,'Emissions Tables'!$J$23:$J$35,0),MATCH('Emissions Tables'!$BD$22,'Emissions Tables'!$K$22:$BD$22,0)),INDEX('Emissions Tables'!$K$23:$BD$35,MATCH('General Project Info'!$D$16,'Emissions Tables'!$J$23:$J$35,0),MATCH(DO61,'Emissions Tables'!$K$22:$BD$22,0)))/1000</f>
        <v>#N/A</v>
      </c>
      <c r="DP62" s="92" t="e">
        <f>IF(DP61&gt;'Emissions Tables'!$BD$22,INDEX('Emissions Tables'!$K$23:$BD$35,MATCH('General Project Info'!$D$16,'Emissions Tables'!$J$23:$J$35,0),MATCH('Emissions Tables'!$BD$22,'Emissions Tables'!$K$22:$BD$22,0)),INDEX('Emissions Tables'!$K$23:$BD$35,MATCH('General Project Info'!$D$16,'Emissions Tables'!$J$23:$J$35,0),MATCH(DP61,'Emissions Tables'!$K$22:$BD$22,0)))/1000</f>
        <v>#N/A</v>
      </c>
      <c r="DQ62" s="92" t="e">
        <f>IF(DQ61&gt;'Emissions Tables'!$BD$22,INDEX('Emissions Tables'!$K$23:$BD$35,MATCH('General Project Info'!$D$16,'Emissions Tables'!$J$23:$J$35,0),MATCH('Emissions Tables'!$BD$22,'Emissions Tables'!$K$22:$BD$22,0)),INDEX('Emissions Tables'!$K$23:$BD$35,MATCH('General Project Info'!$D$16,'Emissions Tables'!$J$23:$J$35,0),MATCH(DQ61,'Emissions Tables'!$K$22:$BD$22,0)))/1000</f>
        <v>#N/A</v>
      </c>
      <c r="DR62" s="92" t="e">
        <f>IF(DR61&gt;'Emissions Tables'!$BD$22,INDEX('Emissions Tables'!$K$23:$BD$35,MATCH('General Project Info'!$D$16,'Emissions Tables'!$J$23:$J$35,0),MATCH('Emissions Tables'!$BD$22,'Emissions Tables'!$K$22:$BD$22,0)),INDEX('Emissions Tables'!$K$23:$BD$35,MATCH('General Project Info'!$D$16,'Emissions Tables'!$J$23:$J$35,0),MATCH(DR61,'Emissions Tables'!$K$22:$BD$22,0)))/1000</f>
        <v>#N/A</v>
      </c>
      <c r="DS62" s="92" t="e">
        <f>IF(DS61&gt;'Emissions Tables'!$BD$22,INDEX('Emissions Tables'!$K$23:$BD$35,MATCH('General Project Info'!$D$16,'Emissions Tables'!$J$23:$J$35,0),MATCH('Emissions Tables'!$BD$22,'Emissions Tables'!$K$22:$BD$22,0)),INDEX('Emissions Tables'!$K$23:$BD$35,MATCH('General Project Info'!$D$16,'Emissions Tables'!$J$23:$J$35,0),MATCH(DS61,'Emissions Tables'!$K$22:$BD$22,0)))/1000</f>
        <v>#N/A</v>
      </c>
      <c r="DT62" s="92" t="e">
        <f>IF(DT61&gt;'Emissions Tables'!$BD$22,INDEX('Emissions Tables'!$K$23:$BD$35,MATCH('General Project Info'!$D$16,'Emissions Tables'!$J$23:$J$35,0),MATCH('Emissions Tables'!$BD$22,'Emissions Tables'!$K$22:$BD$22,0)),INDEX('Emissions Tables'!$K$23:$BD$35,MATCH('General Project Info'!$D$16,'Emissions Tables'!$J$23:$J$35,0),MATCH(DT61,'Emissions Tables'!$K$22:$BD$22,0)))/1000</f>
        <v>#N/A</v>
      </c>
      <c r="DU62" s="92" t="e">
        <f>IF(DU61&gt;'Emissions Tables'!$BD$22,INDEX('Emissions Tables'!$K$23:$BD$35,MATCH('General Project Info'!$D$16,'Emissions Tables'!$J$23:$J$35,0),MATCH('Emissions Tables'!$BD$22,'Emissions Tables'!$K$22:$BD$22,0)),INDEX('Emissions Tables'!$K$23:$BD$35,MATCH('General Project Info'!$D$16,'Emissions Tables'!$J$23:$J$35,0),MATCH(DU61,'Emissions Tables'!$K$22:$BD$22,0)))/1000</f>
        <v>#N/A</v>
      </c>
      <c r="DV62" s="92" t="e">
        <f>IF(DV61&gt;'Emissions Tables'!$BD$22,INDEX('Emissions Tables'!$K$23:$BD$35,MATCH('General Project Info'!$D$16,'Emissions Tables'!$J$23:$J$35,0),MATCH('Emissions Tables'!$BD$22,'Emissions Tables'!$K$22:$BD$22,0)),INDEX('Emissions Tables'!$K$23:$BD$35,MATCH('General Project Info'!$D$16,'Emissions Tables'!$J$23:$J$35,0),MATCH(DV61,'Emissions Tables'!$K$22:$BD$22,0)))/1000</f>
        <v>#N/A</v>
      </c>
      <c r="DW62" s="92" t="e">
        <f>IF(DW61&gt;'Emissions Tables'!$BD$22,INDEX('Emissions Tables'!$K$23:$BD$35,MATCH('General Project Info'!$D$16,'Emissions Tables'!$J$23:$J$35,0),MATCH('Emissions Tables'!$BD$22,'Emissions Tables'!$K$22:$BD$22,0)),INDEX('Emissions Tables'!$K$23:$BD$35,MATCH('General Project Info'!$D$16,'Emissions Tables'!$J$23:$J$35,0),MATCH(DW61,'Emissions Tables'!$K$22:$BD$22,0)))/1000</f>
        <v>#N/A</v>
      </c>
      <c r="DX62" s="92" t="e">
        <f>IF(DX61&gt;'Emissions Tables'!$BD$22,INDEX('Emissions Tables'!$K$23:$BD$35,MATCH('General Project Info'!$D$16,'Emissions Tables'!$J$23:$J$35,0),MATCH('Emissions Tables'!$BD$22,'Emissions Tables'!$K$22:$BD$22,0)),INDEX('Emissions Tables'!$K$23:$BD$35,MATCH('General Project Info'!$D$16,'Emissions Tables'!$J$23:$J$35,0),MATCH(DX61,'Emissions Tables'!$K$22:$BD$22,0)))/1000</f>
        <v>#N/A</v>
      </c>
      <c r="DY62" s="92" t="e">
        <f>IF(DY61&gt;'Emissions Tables'!$BD$22,INDEX('Emissions Tables'!$K$23:$BD$35,MATCH('General Project Info'!$D$16,'Emissions Tables'!$J$23:$J$35,0),MATCH('Emissions Tables'!$BD$22,'Emissions Tables'!$K$22:$BD$22,0)),INDEX('Emissions Tables'!$K$23:$BD$35,MATCH('General Project Info'!$D$16,'Emissions Tables'!$J$23:$J$35,0),MATCH(DY61,'Emissions Tables'!$K$22:$BD$22,0)))/1000</f>
        <v>#N/A</v>
      </c>
      <c r="DZ62" s="92" t="e">
        <f>IF(DZ61&gt;'Emissions Tables'!$BD$22,INDEX('Emissions Tables'!$K$23:$BD$35,MATCH('General Project Info'!$D$16,'Emissions Tables'!$J$23:$J$35,0),MATCH('Emissions Tables'!$BD$22,'Emissions Tables'!$K$22:$BD$22,0)),INDEX('Emissions Tables'!$K$23:$BD$35,MATCH('General Project Info'!$D$16,'Emissions Tables'!$J$23:$J$35,0),MATCH(DZ61,'Emissions Tables'!$K$22:$BD$22,0)))/1000</f>
        <v>#N/A</v>
      </c>
      <c r="EA62" s="92" t="e">
        <f>IF(EA61&gt;'Emissions Tables'!$BD$22,INDEX('Emissions Tables'!$K$23:$BD$35,MATCH('General Project Info'!$D$16,'Emissions Tables'!$J$23:$J$35,0),MATCH('Emissions Tables'!$BD$22,'Emissions Tables'!$K$22:$BD$22,0)),INDEX('Emissions Tables'!$K$23:$BD$35,MATCH('General Project Info'!$D$16,'Emissions Tables'!$J$23:$J$35,0),MATCH(EA61,'Emissions Tables'!$K$22:$BD$22,0)))/1000</f>
        <v>#N/A</v>
      </c>
      <c r="EB62" s="92" t="e">
        <f>IF(EB61&gt;'Emissions Tables'!$BD$22,INDEX('Emissions Tables'!$K$23:$BD$35,MATCH('General Project Info'!$D$16,'Emissions Tables'!$J$23:$J$35,0),MATCH('Emissions Tables'!$BD$22,'Emissions Tables'!$K$22:$BD$22,0)),INDEX('Emissions Tables'!$K$23:$BD$35,MATCH('General Project Info'!$D$16,'Emissions Tables'!$J$23:$J$35,0),MATCH(EB61,'Emissions Tables'!$K$22:$BD$22,0)))/1000</f>
        <v>#N/A</v>
      </c>
      <c r="EC62" s="92" t="e">
        <f>IF(EC61&gt;'Emissions Tables'!$BD$22,INDEX('Emissions Tables'!$K$23:$BD$35,MATCH('General Project Info'!$D$16,'Emissions Tables'!$J$23:$J$35,0),MATCH('Emissions Tables'!$BD$22,'Emissions Tables'!$K$22:$BD$22,0)),INDEX('Emissions Tables'!$K$23:$BD$35,MATCH('General Project Info'!$D$16,'Emissions Tables'!$J$23:$J$35,0),MATCH(EC61,'Emissions Tables'!$K$22:$BD$22,0)))/1000</f>
        <v>#N/A</v>
      </c>
      <c r="ED62" s="92" t="e">
        <f>IF(ED61&gt;'Emissions Tables'!$BD$22,INDEX('Emissions Tables'!$K$23:$BD$35,MATCH('General Project Info'!$D$16,'Emissions Tables'!$J$23:$J$35,0),MATCH('Emissions Tables'!$BD$22,'Emissions Tables'!$K$22:$BD$22,0)),INDEX('Emissions Tables'!$K$23:$BD$35,MATCH('General Project Info'!$D$16,'Emissions Tables'!$J$23:$J$35,0),MATCH(ED61,'Emissions Tables'!$K$22:$BD$22,0)))/1000</f>
        <v>#N/A</v>
      </c>
      <c r="EE62" s="92" t="e">
        <f>IF(EE61&gt;'Emissions Tables'!$BD$22,INDEX('Emissions Tables'!$K$23:$BD$35,MATCH('General Project Info'!$D$16,'Emissions Tables'!$J$23:$J$35,0),MATCH('Emissions Tables'!$BD$22,'Emissions Tables'!$K$22:$BD$22,0)),INDEX('Emissions Tables'!$K$23:$BD$35,MATCH('General Project Info'!$D$16,'Emissions Tables'!$J$23:$J$35,0),MATCH(EE61,'Emissions Tables'!$K$22:$BD$22,0)))/1000</f>
        <v>#N/A</v>
      </c>
      <c r="EF62" s="92" t="e">
        <f>IF(EF61&gt;'Emissions Tables'!$BD$22,INDEX('Emissions Tables'!$K$23:$BD$35,MATCH('General Project Info'!$D$16,'Emissions Tables'!$J$23:$J$35,0),MATCH('Emissions Tables'!$BD$22,'Emissions Tables'!$K$22:$BD$22,0)),INDEX('Emissions Tables'!$K$23:$BD$35,MATCH('General Project Info'!$D$16,'Emissions Tables'!$J$23:$J$35,0),MATCH(EF61,'Emissions Tables'!$K$22:$BD$22,0)))/1000</f>
        <v>#N/A</v>
      </c>
      <c r="EG62" s="92" t="e">
        <f>IF(EG61&gt;'Emissions Tables'!$BD$22,INDEX('Emissions Tables'!$K$23:$BD$35,MATCH('General Project Info'!$D$16,'Emissions Tables'!$J$23:$J$35,0),MATCH('Emissions Tables'!$BD$22,'Emissions Tables'!$K$22:$BD$22,0)),INDEX('Emissions Tables'!$K$23:$BD$35,MATCH('General Project Info'!$D$16,'Emissions Tables'!$J$23:$J$35,0),MATCH(EG61,'Emissions Tables'!$K$22:$BD$22,0)))/1000</f>
        <v>#N/A</v>
      </c>
      <c r="EH62" s="92" t="e">
        <f>IF(EH61&gt;'Emissions Tables'!$BD$22,INDEX('Emissions Tables'!$K$23:$BD$35,MATCH('General Project Info'!$D$16,'Emissions Tables'!$J$23:$J$35,0),MATCH('Emissions Tables'!$BD$22,'Emissions Tables'!$K$22:$BD$22,0)),INDEX('Emissions Tables'!$K$23:$BD$35,MATCH('General Project Info'!$D$16,'Emissions Tables'!$J$23:$J$35,0),MATCH(EH61,'Emissions Tables'!$K$22:$BD$22,0)))/1000</f>
        <v>#N/A</v>
      </c>
      <c r="EI62" s="92" t="e">
        <f>IF(EI61&gt;'Emissions Tables'!$BD$22,INDEX('Emissions Tables'!$K$23:$BD$35,MATCH('General Project Info'!$D$16,'Emissions Tables'!$J$23:$J$35,0),MATCH('Emissions Tables'!$BD$22,'Emissions Tables'!$K$22:$BD$22,0)),INDEX('Emissions Tables'!$K$23:$BD$35,MATCH('General Project Info'!$D$16,'Emissions Tables'!$J$23:$J$35,0),MATCH(EI61,'Emissions Tables'!$K$22:$BD$22,0)))/1000</f>
        <v>#N/A</v>
      </c>
      <c r="EJ62" s="92" t="e">
        <f>IF(EJ61&gt;'Emissions Tables'!$BD$22,INDEX('Emissions Tables'!$K$23:$BD$35,MATCH('General Project Info'!$D$16,'Emissions Tables'!$J$23:$J$35,0),MATCH('Emissions Tables'!$BD$22,'Emissions Tables'!$K$22:$BD$22,0)),INDEX('Emissions Tables'!$K$23:$BD$35,MATCH('General Project Info'!$D$16,'Emissions Tables'!$J$23:$J$35,0),MATCH(EJ61,'Emissions Tables'!$K$22:$BD$22,0)))/1000</f>
        <v>#N/A</v>
      </c>
      <c r="EK62" s="92" t="e">
        <f>IF(EK61&gt;'Emissions Tables'!$BD$22,INDEX('Emissions Tables'!$K$23:$BD$35,MATCH('General Project Info'!$D$16,'Emissions Tables'!$J$23:$J$35,0),MATCH('Emissions Tables'!$BD$22,'Emissions Tables'!$K$22:$BD$22,0)),INDEX('Emissions Tables'!$K$23:$BD$35,MATCH('General Project Info'!$D$16,'Emissions Tables'!$J$23:$J$35,0),MATCH(EK61,'Emissions Tables'!$K$22:$BD$22,0)))/1000</f>
        <v>#N/A</v>
      </c>
      <c r="EL62" s="92" t="e">
        <f>IF(EL61&gt;'Emissions Tables'!$BD$22,INDEX('Emissions Tables'!$K$23:$BD$35,MATCH('General Project Info'!$D$16,'Emissions Tables'!$J$23:$J$35,0),MATCH('Emissions Tables'!$BD$22,'Emissions Tables'!$K$22:$BD$22,0)),INDEX('Emissions Tables'!$K$23:$BD$35,MATCH('General Project Info'!$D$16,'Emissions Tables'!$J$23:$J$35,0),MATCH(EL61,'Emissions Tables'!$K$22:$BD$22,0)))/1000</f>
        <v>#N/A</v>
      </c>
      <c r="EM62" s="92" t="e">
        <f>IF(EM61&gt;'Emissions Tables'!$BD$22,INDEX('Emissions Tables'!$K$23:$BD$35,MATCH('General Project Info'!$D$16,'Emissions Tables'!$J$23:$J$35,0),MATCH('Emissions Tables'!$BD$22,'Emissions Tables'!$K$22:$BD$22,0)),INDEX('Emissions Tables'!$K$23:$BD$35,MATCH('General Project Info'!$D$16,'Emissions Tables'!$J$23:$J$35,0),MATCH(EM61,'Emissions Tables'!$K$22:$BD$22,0)))/1000</f>
        <v>#N/A</v>
      </c>
    </row>
    <row r="63" spans="1:348" ht="18.399999999999999">
      <c r="A63" s="29"/>
      <c r="B63" s="16"/>
      <c r="C63" s="32"/>
      <c r="D63" s="32"/>
      <c r="E63" s="32"/>
      <c r="F63" s="32"/>
      <c r="G63" s="32"/>
      <c r="H63" s="32"/>
      <c r="I63" s="32"/>
      <c r="J63" s="41"/>
      <c r="K63" s="32"/>
      <c r="L63" s="32"/>
      <c r="M63" s="32"/>
      <c r="N63" s="32"/>
      <c r="O63" s="32"/>
      <c r="P63" s="32"/>
      <c r="Q63" s="16"/>
      <c r="R63" s="16"/>
      <c r="S63" s="29"/>
      <c r="AP63" t="s">
        <v>199</v>
      </c>
      <c r="AQ63" s="25"/>
    </row>
    <row r="64" spans="1:348" ht="18.399999999999999">
      <c r="A64" s="29"/>
      <c r="B64" s="16"/>
      <c r="C64" s="32"/>
      <c r="D64" s="32"/>
      <c r="E64" s="32"/>
      <c r="F64" s="32"/>
      <c r="G64" s="32"/>
      <c r="H64" s="32"/>
      <c r="I64" s="32"/>
      <c r="J64" s="41"/>
      <c r="K64" s="32"/>
      <c r="L64" s="32"/>
      <c r="M64" s="32"/>
      <c r="N64" s="32"/>
      <c r="O64" s="32"/>
      <c r="P64" s="32"/>
      <c r="Q64" s="16"/>
      <c r="R64" s="16"/>
      <c r="S64" s="29"/>
      <c r="AP64" s="93" t="s">
        <v>202</v>
      </c>
      <c r="AQ64" s="26"/>
      <c r="AR64" s="93">
        <f>SUM(AB39:AB52)</f>
        <v>0</v>
      </c>
    </row>
    <row r="65" spans="1:348" ht="18.399999999999999">
      <c r="A65" s="29"/>
      <c r="B65" s="16"/>
      <c r="C65" s="32"/>
      <c r="D65" s="32"/>
      <c r="E65" s="32"/>
      <c r="F65" s="32"/>
      <c r="G65" s="32"/>
      <c r="H65" s="32"/>
      <c r="I65" s="32"/>
      <c r="J65" s="32"/>
      <c r="K65" s="32"/>
      <c r="L65" s="32"/>
      <c r="M65" s="32"/>
      <c r="N65" s="32"/>
      <c r="O65" s="32"/>
      <c r="P65" s="32"/>
      <c r="Q65" s="16"/>
      <c r="R65" s="16"/>
      <c r="S65" s="29"/>
      <c r="V65" s="8"/>
      <c r="W65" s="8"/>
      <c r="X65" s="8"/>
      <c r="Y65" s="8"/>
      <c r="Z65" s="8"/>
      <c r="AJ65" s="8"/>
      <c r="AK65" s="8"/>
      <c r="AL65" s="8"/>
      <c r="AM65" s="8"/>
      <c r="AN65" s="8"/>
      <c r="AO65" s="8"/>
      <c r="AP65" t="s">
        <v>87</v>
      </c>
    </row>
    <row r="66" spans="1:348" ht="18.399999999999999">
      <c r="A66" s="29"/>
      <c r="B66" s="16"/>
      <c r="C66" s="33" t="s">
        <v>219</v>
      </c>
      <c r="D66" s="32"/>
      <c r="E66" s="32"/>
      <c r="F66" s="32"/>
      <c r="G66" s="32"/>
      <c r="H66" s="32"/>
      <c r="I66" s="32"/>
      <c r="J66" s="32"/>
      <c r="K66" s="32"/>
      <c r="L66" s="32"/>
      <c r="M66" s="32"/>
      <c r="N66" s="32"/>
      <c r="O66" s="32"/>
      <c r="P66" s="32"/>
      <c r="Q66" s="16"/>
      <c r="R66" s="16"/>
      <c r="S66" s="29"/>
    </row>
    <row r="67" spans="1:348" ht="18.399999999999999">
      <c r="A67" s="29"/>
      <c r="B67" s="16"/>
      <c r="C67" s="33" t="s">
        <v>220</v>
      </c>
      <c r="D67" s="38"/>
      <c r="E67" s="239"/>
      <c r="F67" s="239"/>
      <c r="G67" s="239"/>
      <c r="H67" s="239"/>
      <c r="I67" s="32"/>
      <c r="J67" s="39" t="s">
        <v>133</v>
      </c>
      <c r="K67" s="198" t="str" cm="1">
        <f t="array" ref="K67">IF(SUMPRODUCT(--(E70:E83={"Natural_Gas","District_Steam","Fuel_Oil_1","Fuel_Oil_2","Fuel_Oil_4","Fuel_Oil_5_and_6","Diesel","Kerosene","Propane"}))&gt;0,'Scenarios &amp; Measures'!$U$4,'Scenarios &amp; Measures'!$U$3)</f>
        <v>Yes - meets ZCB</v>
      </c>
      <c r="L67" s="32"/>
      <c r="M67" s="32"/>
      <c r="N67" s="32"/>
      <c r="O67" s="32"/>
      <c r="P67" s="32"/>
      <c r="Q67" s="16"/>
      <c r="R67" s="16"/>
      <c r="S67" s="29"/>
      <c r="AD67" t="s">
        <v>207</v>
      </c>
      <c r="AH67" t="e">
        <f>SUMIF(U70:U83, "1", Y70:Y83)/SUM(Y70:Y83)</f>
        <v>#DIV/0!</v>
      </c>
      <c r="EO67" s="8"/>
      <c r="EP67" s="93"/>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row>
    <row r="68" spans="1:348" ht="18.399999999999999">
      <c r="A68" s="29"/>
      <c r="B68" s="16"/>
      <c r="C68" s="32"/>
      <c r="D68" s="32"/>
      <c r="E68" s="32"/>
      <c r="F68" s="32"/>
      <c r="G68" s="32"/>
      <c r="H68" s="32"/>
      <c r="I68" s="32"/>
      <c r="J68" s="43"/>
      <c r="K68" s="43"/>
      <c r="L68" s="32"/>
      <c r="M68" s="32"/>
      <c r="N68" s="32"/>
      <c r="O68" s="32"/>
      <c r="P68" s="32"/>
      <c r="Q68" s="16"/>
      <c r="R68" s="16"/>
      <c r="S68" s="29"/>
      <c r="AD68" t="s">
        <v>142</v>
      </c>
      <c r="AH68" s="25">
        <f>SUMPRODUCT(I70:I83, V70:V83)/SUM(I70:I83)</f>
        <v>1</v>
      </c>
    </row>
    <row r="69" spans="1:348" ht="56.25" customHeight="1">
      <c r="A69" s="29"/>
      <c r="B69" s="16"/>
      <c r="C69" s="252" t="s">
        <v>144</v>
      </c>
      <c r="D69" s="252"/>
      <c r="E69" s="84" t="s">
        <v>145</v>
      </c>
      <c r="F69" s="102" t="s">
        <v>146</v>
      </c>
      <c r="G69" s="84" t="s">
        <v>147</v>
      </c>
      <c r="H69" s="84" t="s">
        <v>66</v>
      </c>
      <c r="I69" s="102" t="s">
        <v>148</v>
      </c>
      <c r="J69" s="84" t="s">
        <v>149</v>
      </c>
      <c r="K69" s="84" t="s">
        <v>150</v>
      </c>
      <c r="L69" s="102" t="s">
        <v>151</v>
      </c>
      <c r="M69" s="84" t="s">
        <v>152</v>
      </c>
      <c r="N69" s="84" t="s">
        <v>153</v>
      </c>
      <c r="O69" s="84" t="s">
        <v>154</v>
      </c>
      <c r="P69" s="84" t="s">
        <v>155</v>
      </c>
      <c r="Q69" s="152" t="s">
        <v>156</v>
      </c>
      <c r="R69" s="16"/>
      <c r="S69" s="29"/>
      <c r="U69" t="s">
        <v>129</v>
      </c>
      <c r="V69" t="s">
        <v>158</v>
      </c>
      <c r="W69" t="s">
        <v>159</v>
      </c>
      <c r="X69" t="s">
        <v>160</v>
      </c>
      <c r="Y69" t="s">
        <v>161</v>
      </c>
      <c r="Z69" s="9" t="s">
        <v>162</v>
      </c>
      <c r="AA69" s="9" t="s">
        <v>163</v>
      </c>
      <c r="AB69" s="9" t="s">
        <v>208</v>
      </c>
      <c r="AC69" t="s">
        <v>165</v>
      </c>
      <c r="AD69" t="s">
        <v>166</v>
      </c>
      <c r="AE69" t="s">
        <v>167</v>
      </c>
      <c r="AF69" t="s">
        <v>168</v>
      </c>
      <c r="AG69" t="s">
        <v>169</v>
      </c>
      <c r="AH69" t="s">
        <v>170</v>
      </c>
      <c r="AI69" t="s">
        <v>209</v>
      </c>
      <c r="AJ69" t="s">
        <v>210</v>
      </c>
      <c r="AK69" t="s">
        <v>173</v>
      </c>
      <c r="AL69" t="s">
        <v>174</v>
      </c>
      <c r="AM69" t="s">
        <v>175</v>
      </c>
      <c r="AN69" t="s">
        <v>176</v>
      </c>
      <c r="AO69" t="s">
        <v>177</v>
      </c>
      <c r="AP69" t="s">
        <v>128</v>
      </c>
      <c r="AQ69">
        <v>0</v>
      </c>
      <c r="AR69">
        <v>1</v>
      </c>
      <c r="AS69">
        <v>2</v>
      </c>
      <c r="AT69">
        <v>3</v>
      </c>
      <c r="AU69">
        <v>4</v>
      </c>
      <c r="AV69">
        <v>5</v>
      </c>
      <c r="AW69">
        <v>6</v>
      </c>
      <c r="AX69">
        <v>7</v>
      </c>
      <c r="AY69">
        <v>8</v>
      </c>
      <c r="AZ69">
        <v>9</v>
      </c>
      <c r="BA69">
        <v>10</v>
      </c>
      <c r="BB69">
        <v>11</v>
      </c>
      <c r="BC69">
        <v>12</v>
      </c>
      <c r="BD69">
        <v>13</v>
      </c>
      <c r="BE69">
        <v>14</v>
      </c>
      <c r="BF69">
        <v>15</v>
      </c>
      <c r="BG69">
        <v>16</v>
      </c>
      <c r="BH69">
        <v>17</v>
      </c>
      <c r="BI69">
        <v>18</v>
      </c>
      <c r="BJ69">
        <v>19</v>
      </c>
      <c r="BK69">
        <v>20</v>
      </c>
      <c r="BL69">
        <v>21</v>
      </c>
      <c r="BM69">
        <v>22</v>
      </c>
      <c r="BN69">
        <v>23</v>
      </c>
      <c r="BO69">
        <v>24</v>
      </c>
      <c r="BP69">
        <v>25</v>
      </c>
      <c r="BQ69">
        <v>26</v>
      </c>
      <c r="BR69">
        <v>27</v>
      </c>
      <c r="BS69">
        <v>28</v>
      </c>
      <c r="BT69">
        <v>29</v>
      </c>
      <c r="BU69">
        <v>30</v>
      </c>
      <c r="BV69">
        <v>31</v>
      </c>
      <c r="BW69">
        <v>32</v>
      </c>
      <c r="BX69">
        <v>33</v>
      </c>
      <c r="BY69">
        <v>34</v>
      </c>
      <c r="BZ69">
        <v>35</v>
      </c>
      <c r="CA69">
        <v>36</v>
      </c>
      <c r="CB69">
        <v>37</v>
      </c>
      <c r="CC69">
        <v>38</v>
      </c>
      <c r="CD69">
        <v>39</v>
      </c>
      <c r="CE69">
        <v>40</v>
      </c>
      <c r="CF69">
        <v>41</v>
      </c>
      <c r="CG69">
        <v>42</v>
      </c>
      <c r="CH69">
        <v>43</v>
      </c>
      <c r="CI69">
        <v>44</v>
      </c>
      <c r="CJ69">
        <v>45</v>
      </c>
      <c r="CK69">
        <v>46</v>
      </c>
      <c r="CL69">
        <v>47</v>
      </c>
      <c r="CM69">
        <v>48</v>
      </c>
      <c r="CN69">
        <v>49</v>
      </c>
      <c r="CO69">
        <v>50</v>
      </c>
      <c r="CP69">
        <v>51</v>
      </c>
      <c r="CQ69">
        <v>52</v>
      </c>
      <c r="CR69">
        <v>53</v>
      </c>
      <c r="CS69">
        <v>54</v>
      </c>
      <c r="CT69">
        <v>55</v>
      </c>
      <c r="CU69">
        <v>56</v>
      </c>
      <c r="CV69">
        <v>57</v>
      </c>
      <c r="CW69">
        <v>58</v>
      </c>
      <c r="CX69">
        <v>59</v>
      </c>
      <c r="CY69">
        <v>60</v>
      </c>
      <c r="CZ69">
        <v>61</v>
      </c>
      <c r="DA69">
        <v>62</v>
      </c>
      <c r="DB69">
        <v>63</v>
      </c>
      <c r="DC69">
        <v>64</v>
      </c>
      <c r="DD69">
        <v>65</v>
      </c>
      <c r="DE69">
        <v>66</v>
      </c>
      <c r="DF69">
        <v>67</v>
      </c>
      <c r="DG69">
        <v>68</v>
      </c>
      <c r="DH69">
        <v>69</v>
      </c>
      <c r="DI69">
        <v>70</v>
      </c>
      <c r="DJ69">
        <v>71</v>
      </c>
      <c r="DK69">
        <v>72</v>
      </c>
      <c r="DL69">
        <v>73</v>
      </c>
      <c r="DM69">
        <v>74</v>
      </c>
      <c r="DN69">
        <v>75</v>
      </c>
      <c r="DO69">
        <v>76</v>
      </c>
      <c r="DP69">
        <v>77</v>
      </c>
      <c r="DQ69">
        <v>78</v>
      </c>
      <c r="DR69">
        <v>79</v>
      </c>
      <c r="DS69">
        <v>80</v>
      </c>
      <c r="DT69">
        <v>81</v>
      </c>
      <c r="DU69">
        <v>82</v>
      </c>
      <c r="DV69">
        <v>83</v>
      </c>
      <c r="DW69">
        <v>84</v>
      </c>
      <c r="DX69">
        <v>85</v>
      </c>
      <c r="DY69">
        <v>86</v>
      </c>
      <c r="DZ69">
        <v>87</v>
      </c>
      <c r="EA69">
        <v>88</v>
      </c>
      <c r="EB69">
        <v>89</v>
      </c>
      <c r="EC69">
        <v>90</v>
      </c>
      <c r="ED69">
        <v>91</v>
      </c>
      <c r="EE69">
        <v>92</v>
      </c>
      <c r="EF69">
        <v>93</v>
      </c>
      <c r="EG69">
        <v>94</v>
      </c>
      <c r="EH69">
        <v>95</v>
      </c>
      <c r="EI69">
        <v>96</v>
      </c>
      <c r="EJ69">
        <v>97</v>
      </c>
      <c r="EK69">
        <v>98</v>
      </c>
      <c r="EL69">
        <v>99</v>
      </c>
      <c r="EM69">
        <v>100</v>
      </c>
      <c r="EP69" s="26" t="s">
        <v>128</v>
      </c>
      <c r="EQ69">
        <v>0</v>
      </c>
      <c r="ER69">
        <v>1</v>
      </c>
      <c r="ES69">
        <v>2</v>
      </c>
      <c r="ET69">
        <v>3</v>
      </c>
      <c r="EU69">
        <v>4</v>
      </c>
      <c r="EV69">
        <v>5</v>
      </c>
      <c r="EW69">
        <v>6</v>
      </c>
      <c r="EX69">
        <v>7</v>
      </c>
      <c r="EY69">
        <v>8</v>
      </c>
      <c r="EZ69">
        <v>9</v>
      </c>
      <c r="FA69">
        <v>10</v>
      </c>
      <c r="FB69">
        <v>11</v>
      </c>
      <c r="FC69">
        <v>12</v>
      </c>
      <c r="FD69">
        <v>13</v>
      </c>
      <c r="FE69">
        <v>14</v>
      </c>
      <c r="FF69">
        <v>15</v>
      </c>
      <c r="FG69">
        <v>16</v>
      </c>
      <c r="FH69">
        <v>17</v>
      </c>
      <c r="FI69">
        <v>18</v>
      </c>
      <c r="FJ69">
        <v>19</v>
      </c>
      <c r="FK69">
        <v>20</v>
      </c>
      <c r="FL69">
        <v>21</v>
      </c>
      <c r="FM69">
        <v>22</v>
      </c>
      <c r="FN69">
        <v>23</v>
      </c>
      <c r="FO69">
        <v>24</v>
      </c>
      <c r="FP69">
        <v>25</v>
      </c>
      <c r="FQ69">
        <v>26</v>
      </c>
      <c r="FR69">
        <v>27</v>
      </c>
      <c r="FS69">
        <v>28</v>
      </c>
      <c r="FT69">
        <v>29</v>
      </c>
      <c r="FU69">
        <v>30</v>
      </c>
      <c r="FV69">
        <v>31</v>
      </c>
      <c r="FW69">
        <v>32</v>
      </c>
      <c r="FX69">
        <v>33</v>
      </c>
      <c r="FY69">
        <v>34</v>
      </c>
      <c r="FZ69">
        <v>35</v>
      </c>
      <c r="GA69">
        <v>36</v>
      </c>
      <c r="GB69">
        <v>37</v>
      </c>
      <c r="GC69">
        <v>38</v>
      </c>
      <c r="GD69">
        <v>39</v>
      </c>
      <c r="GE69">
        <v>40</v>
      </c>
      <c r="GF69">
        <v>41</v>
      </c>
      <c r="GG69">
        <v>42</v>
      </c>
      <c r="GH69">
        <v>43</v>
      </c>
      <c r="GI69">
        <v>44</v>
      </c>
      <c r="GJ69">
        <v>45</v>
      </c>
      <c r="GK69">
        <v>46</v>
      </c>
      <c r="GL69">
        <v>47</v>
      </c>
      <c r="GM69">
        <v>48</v>
      </c>
      <c r="GN69">
        <v>49</v>
      </c>
      <c r="GO69">
        <v>50</v>
      </c>
      <c r="GP69">
        <v>51</v>
      </c>
      <c r="GQ69">
        <v>52</v>
      </c>
      <c r="GR69">
        <v>53</v>
      </c>
      <c r="GS69">
        <v>54</v>
      </c>
      <c r="GT69">
        <v>55</v>
      </c>
      <c r="GU69">
        <v>56</v>
      </c>
      <c r="GV69">
        <v>57</v>
      </c>
      <c r="GW69">
        <v>58</v>
      </c>
      <c r="GX69">
        <v>59</v>
      </c>
      <c r="GY69">
        <v>60</v>
      </c>
      <c r="GZ69">
        <v>61</v>
      </c>
      <c r="HA69">
        <v>62</v>
      </c>
      <c r="HB69">
        <v>63</v>
      </c>
      <c r="HC69">
        <v>64</v>
      </c>
      <c r="HD69">
        <v>65</v>
      </c>
      <c r="HE69">
        <v>66</v>
      </c>
      <c r="HF69">
        <v>67</v>
      </c>
      <c r="HG69">
        <v>68</v>
      </c>
      <c r="HH69">
        <v>69</v>
      </c>
      <c r="HI69">
        <v>70</v>
      </c>
      <c r="HJ69">
        <v>71</v>
      </c>
      <c r="HK69">
        <v>72</v>
      </c>
      <c r="HL69">
        <v>73</v>
      </c>
      <c r="HM69">
        <v>74</v>
      </c>
      <c r="HN69">
        <v>75</v>
      </c>
      <c r="HO69">
        <v>76</v>
      </c>
      <c r="HP69">
        <v>77</v>
      </c>
      <c r="HQ69">
        <v>78</v>
      </c>
      <c r="HR69">
        <v>79</v>
      </c>
      <c r="HS69">
        <v>80</v>
      </c>
      <c r="HT69">
        <v>81</v>
      </c>
      <c r="HU69">
        <v>82</v>
      </c>
      <c r="HV69">
        <v>83</v>
      </c>
      <c r="HW69">
        <v>84</v>
      </c>
      <c r="HX69">
        <v>85</v>
      </c>
      <c r="HY69">
        <v>86</v>
      </c>
      <c r="HZ69">
        <v>87</v>
      </c>
      <c r="IA69">
        <v>88</v>
      </c>
      <c r="IB69">
        <v>89</v>
      </c>
      <c r="IC69">
        <v>90</v>
      </c>
      <c r="ID69">
        <v>91</v>
      </c>
      <c r="IE69">
        <v>92</v>
      </c>
      <c r="IF69">
        <v>93</v>
      </c>
      <c r="IG69">
        <v>94</v>
      </c>
      <c r="IH69">
        <v>95</v>
      </c>
      <c r="II69">
        <v>96</v>
      </c>
      <c r="IJ69">
        <v>97</v>
      </c>
      <c r="IK69">
        <v>98</v>
      </c>
      <c r="IL69">
        <v>99</v>
      </c>
      <c r="IM69">
        <v>100</v>
      </c>
    </row>
    <row r="70" spans="1:348" ht="18.399999999999999">
      <c r="A70" s="29"/>
      <c r="B70" s="16"/>
      <c r="C70" s="250"/>
      <c r="D70" s="251"/>
      <c r="E70" s="156"/>
      <c r="F70" s="156"/>
      <c r="G70" s="164"/>
      <c r="H70" s="117" t="str">
        <f>IFERROR(VLOOKUP(E70, 'General Project Info'!$C$32:$I$42, 7, FALSE), "")</f>
        <v/>
      </c>
      <c r="I70" s="118">
        <v>150000</v>
      </c>
      <c r="J70" s="119">
        <f>IFERROR(AA70,0)</f>
        <v>0</v>
      </c>
      <c r="K70" s="119">
        <f>IFERROR(AC70,0)</f>
        <v>0</v>
      </c>
      <c r="L70" s="160"/>
      <c r="M70" s="160"/>
      <c r="N70" s="161"/>
      <c r="O70" s="161"/>
      <c r="P70" s="161"/>
      <c r="Q70" s="153">
        <f t="shared" ref="Q70:Q83" si="487">IFERROR(IF(L70=AF70, 0, ((AF70/L70*N70)*$AB$11^IF(AE70&lt;=0,0,AD70)))/($AB$12)^IF(AE70&lt;=0,0,AD70), 0)</f>
        <v>0</v>
      </c>
      <c r="R70" s="16"/>
      <c r="S70" s="29"/>
      <c r="U70" s="26">
        <f>IFERROR(VLOOKUP($E70, 'Unit Conversions Array'!$B$4:$AA$24, 26, FALSE),0)</f>
        <v>0</v>
      </c>
      <c r="V70">
        <f>VLOOKUP(E70, 'General Project Info'!$R$32:$W$42, 6, FALSE)</f>
        <v>1</v>
      </c>
      <c r="W70">
        <f t="shared" ref="W70:W83" si="488">IF(V70=$AB$12, I70*$Y$10, (I70/($AB$12-V70))*(1-(V70/$AB$12)^$Y$10))</f>
        <v>2231621.229068324</v>
      </c>
      <c r="X70">
        <f>IFERROR(G70*INDEX('Unit Conversions Array'!$E$4:$Y$24, MATCH('Scenarios &amp; Measures'!E70, 'Unit Conversions Array'!$B$4:$B$24, 0), MATCH('Scenarios &amp; Measures'!H70, 'Unit Conversions Array'!$E$3:$Y$3, 0)), 0)</f>
        <v>0</v>
      </c>
      <c r="Y70" s="8">
        <f>X70/3.412</f>
        <v>0</v>
      </c>
      <c r="Z70" s="111" t="str">
        <f>IF(AND(U70=1,E70="Electricity"),F70,"")</f>
        <v/>
      </c>
      <c r="AA70" s="111">
        <f>IFERROR(IF(AND(U70=1,E70="Electricity"),Y70*INDEX('Scenarios &amp; Measures'!$AQ$93:$EM$93,1,MATCH(F70+1,'Scenarios &amp; Measures'!$AQ$92:$EM$92,0)), IF(U70=1,$Y70*VLOOKUP($E70, 'General Project Info'!$R$32:$W$42, 5, FALSE),0)),0)</f>
        <v>0</v>
      </c>
      <c r="AB70" s="93">
        <f>IF(E70="Electricity",Y70*SUM(INDEX('Scenarios &amp; Measures'!$AQ$93:$EM$93,1,MATCH(F70+1,'Scenarios &amp; Measures'!$AQ$92:$EM$92,0)):INDEX('Scenarios &amp; Measures'!$AQ$93:$EM$93,1,MATCH(F70+'General Project Info'!$F$20,'Scenarios &amp; Measures'!$AQ$92:$EM$92,0))),SUMIF(E70,"Solar_PV_or_Wind",J70)*$Y$10)</f>
        <v>0</v>
      </c>
      <c r="AC70" s="111">
        <f>IFERROR(IF(U70=0, Y70*VLOOKUP(E70, 'General Project Info'!$R$32:$W$42, 5, FALSE), 0), 0)</f>
        <v>0</v>
      </c>
      <c r="AD70" s="11">
        <f>IFERROR(ROUNDDOWN(($Y$10-(L70-AG70))/L70, 0)*L70+(L70-AG70), 0)</f>
        <v>0</v>
      </c>
      <c r="AE70" s="11">
        <f>$Y$10-AD70</f>
        <v>20</v>
      </c>
      <c r="AF70" s="11">
        <f>IF(AE70&lt;0, ABS(AE70), L70-AE70)</f>
        <v>-20</v>
      </c>
      <c r="AG70" s="11">
        <f>IF(M70&lt;=L70, M70, 0)</f>
        <v>0</v>
      </c>
      <c r="AH70">
        <f t="shared" ref="AH70:AH83" si="489">IF($AB$11=$AB$12, P70*$Y$10, (P70/($AB$12-$AB$11))*(1-($AB$11/$AB$12)^$Y$10))*$AB$12</f>
        <v>0</v>
      </c>
      <c r="AI70" s="116">
        <f ca="1">IFERROR(SUMPRODUCT($EQ$12:$IM$12,$EQ70:$IM70)*AB70/1000,0)</f>
        <v>0</v>
      </c>
      <c r="AJ70" s="116">
        <f ca="1">IFERROR(SUMPRODUCT($EQ$12:$IM$12,$EQ70:$IM70)*AC70/1000,0)</f>
        <v>0</v>
      </c>
      <c r="AK70" s="11">
        <f ca="1">IFERROR(SUMPRODUCT($AQ$12:$EM$12, AQ70:EM70), 0)</f>
        <v>0</v>
      </c>
      <c r="AL70" s="11">
        <f>IF($W$10="RECs", -AA70/VLOOKUP("RECs", 'General Project Info'!$R$32:$W$42, 5, FALSE)*$W$11*IF($Y$11=$AB$12, $Y$10, (1/($AB$12-$Y$11))*(1-($Y$11/$AB$12)^$Y$10)*$AB$12), 0)</f>
        <v>0</v>
      </c>
      <c r="AM70" s="11">
        <f t="shared" ref="AM70:AM83" si="490">IF($W$10="Carbon Offset", IF($Y$12=$AB$12,AA70*$W$12*$Y$10, (AA70*$W$12)/($AB$12-$Y$12)*(1-($Y$12/$AB$12)^$Y$10)*$AB$12), 0)</f>
        <v>0</v>
      </c>
      <c r="AN70" s="11">
        <f t="shared" ref="AN70:AN83" si="491">IF($Y$12=$AB$12,AC70*$W$12*$Y$10, (AC70*$W$12)/($AB$12-$Y$12)*(1-($Y$12/$AB$12)^$Y$10)*$AB$12)</f>
        <v>0</v>
      </c>
      <c r="AO70" s="11">
        <f ca="1">W70+AJ70+AK70+AH70+AI70+AL70+AM70+AN70-Q70</f>
        <v>2231621.229068324</v>
      </c>
      <c r="AP70" s="12" t="s">
        <v>221</v>
      </c>
      <c r="AQ70" s="93">
        <f ca="1">IFERROR(IF(AQ$8&gt;=$F70,IF((AQ$8-$F70)&gt;=$Y$10, 0, IF(MOD($AG70+(AQ$8-$F70), $L70)=0, (($N70-$O70)*$AB$11^AQ$69), 0)),0), 0)</f>
        <v>0</v>
      </c>
      <c r="AR70" s="93">
        <f t="shared" ref="AR70:DC71" ca="1" si="492">IFERROR(IF(AR$8&gt;=$F70,IF((AR$8-$F70)&gt;=$Y$10, 0, IF(MOD($AG70+(AR$8-$F70), $L70)=0, (($N70-$O70)*$AB$11^AR$69), 0)),0), 0)</f>
        <v>0</v>
      </c>
      <c r="AS70" s="93">
        <f t="shared" ca="1" si="492"/>
        <v>0</v>
      </c>
      <c r="AT70" s="93">
        <f t="shared" ca="1" si="492"/>
        <v>0</v>
      </c>
      <c r="AU70" s="93">
        <f t="shared" ca="1" si="492"/>
        <v>0</v>
      </c>
      <c r="AV70" s="93">
        <f t="shared" ca="1" si="492"/>
        <v>0</v>
      </c>
      <c r="AW70" s="93">
        <f t="shared" ca="1" si="492"/>
        <v>0</v>
      </c>
      <c r="AX70" s="93">
        <f t="shared" ca="1" si="492"/>
        <v>0</v>
      </c>
      <c r="AY70" s="93">
        <f t="shared" ca="1" si="492"/>
        <v>0</v>
      </c>
      <c r="AZ70" s="93">
        <f t="shared" ca="1" si="492"/>
        <v>0</v>
      </c>
      <c r="BA70" s="93">
        <f t="shared" ca="1" si="492"/>
        <v>0</v>
      </c>
      <c r="BB70" s="93">
        <f t="shared" ca="1" si="492"/>
        <v>0</v>
      </c>
      <c r="BC70" s="93">
        <f t="shared" ca="1" si="492"/>
        <v>0</v>
      </c>
      <c r="BD70" s="93">
        <f t="shared" ca="1" si="492"/>
        <v>0</v>
      </c>
      <c r="BE70" s="93">
        <f t="shared" ca="1" si="492"/>
        <v>0</v>
      </c>
      <c r="BF70" s="93">
        <f t="shared" ca="1" si="492"/>
        <v>0</v>
      </c>
      <c r="BG70" s="93">
        <f t="shared" ca="1" si="492"/>
        <v>0</v>
      </c>
      <c r="BH70" s="93">
        <f t="shared" ca="1" si="492"/>
        <v>0</v>
      </c>
      <c r="BI70" s="93">
        <f t="shared" ca="1" si="492"/>
        <v>0</v>
      </c>
      <c r="BJ70" s="93">
        <f t="shared" ca="1" si="492"/>
        <v>0</v>
      </c>
      <c r="BK70" s="93">
        <f t="shared" ca="1" si="492"/>
        <v>0</v>
      </c>
      <c r="BL70" s="93">
        <f t="shared" ca="1" si="492"/>
        <v>0</v>
      </c>
      <c r="BM70" s="93">
        <f t="shared" ca="1" si="492"/>
        <v>0</v>
      </c>
      <c r="BN70" s="93">
        <f t="shared" ca="1" si="492"/>
        <v>0</v>
      </c>
      <c r="BO70" s="93">
        <f t="shared" ca="1" si="492"/>
        <v>0</v>
      </c>
      <c r="BP70" s="93">
        <f t="shared" ca="1" si="492"/>
        <v>0</v>
      </c>
      <c r="BQ70" s="93">
        <f t="shared" ca="1" si="492"/>
        <v>0</v>
      </c>
      <c r="BR70" s="93">
        <f t="shared" ca="1" si="492"/>
        <v>0</v>
      </c>
      <c r="BS70" s="93">
        <f t="shared" ca="1" si="492"/>
        <v>0</v>
      </c>
      <c r="BT70" s="93">
        <f t="shared" ca="1" si="492"/>
        <v>0</v>
      </c>
      <c r="BU70" s="93">
        <f t="shared" ca="1" si="492"/>
        <v>0</v>
      </c>
      <c r="BV70" s="93">
        <f t="shared" ca="1" si="492"/>
        <v>0</v>
      </c>
      <c r="BW70" s="93">
        <f t="shared" ca="1" si="492"/>
        <v>0</v>
      </c>
      <c r="BX70" s="93">
        <f t="shared" ca="1" si="492"/>
        <v>0</v>
      </c>
      <c r="BY70" s="93">
        <f t="shared" ca="1" si="492"/>
        <v>0</v>
      </c>
      <c r="BZ70" s="93">
        <f t="shared" ca="1" si="492"/>
        <v>0</v>
      </c>
      <c r="CA70" s="93">
        <f t="shared" ca="1" si="492"/>
        <v>0</v>
      </c>
      <c r="CB70" s="93">
        <f t="shared" ca="1" si="492"/>
        <v>0</v>
      </c>
      <c r="CC70" s="93">
        <f t="shared" ca="1" si="492"/>
        <v>0</v>
      </c>
      <c r="CD70" s="93">
        <f t="shared" ca="1" si="492"/>
        <v>0</v>
      </c>
      <c r="CE70" s="93">
        <f t="shared" ca="1" si="492"/>
        <v>0</v>
      </c>
      <c r="CF70" s="93">
        <f t="shared" ca="1" si="492"/>
        <v>0</v>
      </c>
      <c r="CG70" s="93">
        <f t="shared" ca="1" si="492"/>
        <v>0</v>
      </c>
      <c r="CH70" s="93">
        <f t="shared" ca="1" si="492"/>
        <v>0</v>
      </c>
      <c r="CI70" s="93">
        <f t="shared" ca="1" si="492"/>
        <v>0</v>
      </c>
      <c r="CJ70" s="93">
        <f t="shared" ca="1" si="492"/>
        <v>0</v>
      </c>
      <c r="CK70" s="93">
        <f t="shared" ca="1" si="492"/>
        <v>0</v>
      </c>
      <c r="CL70" s="93">
        <f t="shared" ca="1" si="492"/>
        <v>0</v>
      </c>
      <c r="CM70" s="93">
        <f t="shared" ca="1" si="492"/>
        <v>0</v>
      </c>
      <c r="CN70" s="93">
        <f t="shared" ca="1" si="492"/>
        <v>0</v>
      </c>
      <c r="CO70" s="93">
        <f t="shared" ca="1" si="492"/>
        <v>0</v>
      </c>
      <c r="CP70" s="93">
        <f t="shared" ca="1" si="492"/>
        <v>0</v>
      </c>
      <c r="CQ70" s="93">
        <f t="shared" ca="1" si="492"/>
        <v>0</v>
      </c>
      <c r="CR70" s="93">
        <f t="shared" ca="1" si="492"/>
        <v>0</v>
      </c>
      <c r="CS70" s="93">
        <f t="shared" ca="1" si="492"/>
        <v>0</v>
      </c>
      <c r="CT70" s="93">
        <f t="shared" ca="1" si="492"/>
        <v>0</v>
      </c>
      <c r="CU70" s="93">
        <f t="shared" ca="1" si="492"/>
        <v>0</v>
      </c>
      <c r="CV70" s="93">
        <f t="shared" ca="1" si="492"/>
        <v>0</v>
      </c>
      <c r="CW70" s="93">
        <f t="shared" ca="1" si="492"/>
        <v>0</v>
      </c>
      <c r="CX70" s="93">
        <f t="shared" ca="1" si="492"/>
        <v>0</v>
      </c>
      <c r="CY70" s="93">
        <f t="shared" ca="1" si="492"/>
        <v>0</v>
      </c>
      <c r="CZ70" s="93">
        <f t="shared" ca="1" si="492"/>
        <v>0</v>
      </c>
      <c r="DA70" s="93">
        <f t="shared" ca="1" si="492"/>
        <v>0</v>
      </c>
      <c r="DB70" s="93">
        <f t="shared" ca="1" si="492"/>
        <v>0</v>
      </c>
      <c r="DC70" s="93">
        <f t="shared" ca="1" si="492"/>
        <v>0</v>
      </c>
      <c r="DD70" s="93">
        <f t="shared" ref="DD70:EM74" ca="1" si="493">IFERROR(IF(DD$8&gt;=$F70,IF((DD$8-$F70)&gt;=$Y$10, 0, IF(MOD($AG70+(DD$8-$F70), $L70)=0, (($N70-$O70)*$AB$11^DD$69), 0)),0), 0)</f>
        <v>0</v>
      </c>
      <c r="DE70" s="93">
        <f t="shared" ca="1" si="493"/>
        <v>0</v>
      </c>
      <c r="DF70" s="93">
        <f t="shared" ca="1" si="493"/>
        <v>0</v>
      </c>
      <c r="DG70" s="93">
        <f t="shared" ca="1" si="493"/>
        <v>0</v>
      </c>
      <c r="DH70" s="93">
        <f t="shared" ca="1" si="493"/>
        <v>0</v>
      </c>
      <c r="DI70" s="93">
        <f t="shared" ca="1" si="493"/>
        <v>0</v>
      </c>
      <c r="DJ70" s="93">
        <f t="shared" ca="1" si="493"/>
        <v>0</v>
      </c>
      <c r="DK70" s="93">
        <f t="shared" ca="1" si="493"/>
        <v>0</v>
      </c>
      <c r="DL70" s="93">
        <f t="shared" ca="1" si="493"/>
        <v>0</v>
      </c>
      <c r="DM70" s="93">
        <f t="shared" ca="1" si="493"/>
        <v>0</v>
      </c>
      <c r="DN70" s="93">
        <f t="shared" ca="1" si="493"/>
        <v>0</v>
      </c>
      <c r="DO70" s="93">
        <f t="shared" ca="1" si="493"/>
        <v>0</v>
      </c>
      <c r="DP70" s="93">
        <f t="shared" ca="1" si="493"/>
        <v>0</v>
      </c>
      <c r="DQ70" s="93">
        <f t="shared" ca="1" si="493"/>
        <v>0</v>
      </c>
      <c r="DR70" s="93">
        <f t="shared" ca="1" si="493"/>
        <v>0</v>
      </c>
      <c r="DS70" s="93">
        <f t="shared" ca="1" si="493"/>
        <v>0</v>
      </c>
      <c r="DT70" s="93">
        <f t="shared" ca="1" si="493"/>
        <v>0</v>
      </c>
      <c r="DU70" s="93">
        <f t="shared" ca="1" si="493"/>
        <v>0</v>
      </c>
      <c r="DV70" s="93">
        <f t="shared" ca="1" si="493"/>
        <v>0</v>
      </c>
      <c r="DW70" s="93">
        <f t="shared" ca="1" si="493"/>
        <v>0</v>
      </c>
      <c r="DX70" s="93">
        <f t="shared" ca="1" si="493"/>
        <v>0</v>
      </c>
      <c r="DY70" s="93">
        <f t="shared" ca="1" si="493"/>
        <v>0</v>
      </c>
      <c r="DZ70" s="93">
        <f t="shared" ca="1" si="493"/>
        <v>0</v>
      </c>
      <c r="EA70" s="93">
        <f t="shared" ca="1" si="493"/>
        <v>0</v>
      </c>
      <c r="EB70" s="93">
        <f t="shared" ca="1" si="493"/>
        <v>0</v>
      </c>
      <c r="EC70" s="93">
        <f t="shared" ca="1" si="493"/>
        <v>0</v>
      </c>
      <c r="ED70" s="93">
        <f t="shared" ca="1" si="493"/>
        <v>0</v>
      </c>
      <c r="EE70" s="93">
        <f t="shared" ca="1" si="493"/>
        <v>0</v>
      </c>
      <c r="EF70" s="93">
        <f t="shared" ca="1" si="493"/>
        <v>0</v>
      </c>
      <c r="EG70" s="93">
        <f t="shared" ca="1" si="493"/>
        <v>0</v>
      </c>
      <c r="EH70" s="93">
        <f t="shared" ca="1" si="493"/>
        <v>0</v>
      </c>
      <c r="EI70" s="93">
        <f t="shared" ca="1" si="493"/>
        <v>0</v>
      </c>
      <c r="EJ70" s="93">
        <f t="shared" ca="1" si="493"/>
        <v>0</v>
      </c>
      <c r="EK70" s="93">
        <f t="shared" ca="1" si="493"/>
        <v>0</v>
      </c>
      <c r="EL70" s="93">
        <f t="shared" ca="1" si="493"/>
        <v>0</v>
      </c>
      <c r="EM70" s="93">
        <f t="shared" ca="1" si="493"/>
        <v>0</v>
      </c>
      <c r="EN70" s="12"/>
      <c r="EO70" s="8"/>
      <c r="EP70" s="93" t="s">
        <v>179</v>
      </c>
      <c r="EQ70" s="8">
        <f ca="1">IFERROR(IF(AND(EQ$8&gt;=($F70+1),EQ$8&lt;($F70+1+$Y$10)),AQ$11,0), 0)</f>
        <v>0</v>
      </c>
      <c r="ER70" s="8">
        <f t="shared" ref="ER70:ER83" ca="1" si="494">IFERROR(IF(AND(ER$8&gt;=($F70+1),ER$8&lt;($F70+1+$Y$10)),AR$11,0), 0)</f>
        <v>0</v>
      </c>
      <c r="ES70" s="8">
        <f t="shared" ref="ES70:ES83" ca="1" si="495">IFERROR(IF(AND(ES$8&gt;=($F70+1),ES$8&lt;($F70+1+$Y$10)),AS$11,0), 0)</f>
        <v>0</v>
      </c>
      <c r="ET70" s="8">
        <f t="shared" ref="ET70:ET83" ca="1" si="496">IFERROR(IF(AND(ET$8&gt;=($F70+1),ET$8&lt;($F70+1+$Y$10)),AT$11,0), 0)</f>
        <v>0</v>
      </c>
      <c r="EU70" s="8">
        <f t="shared" ref="EU70:EU83" ca="1" si="497">IFERROR(IF(AND(EU$8&gt;=($F70+1),EU$8&lt;($F70+1+$Y$10)),AU$11,0), 0)</f>
        <v>0</v>
      </c>
      <c r="EV70" s="8">
        <f t="shared" ref="EV70:EV83" ca="1" si="498">IFERROR(IF(AND(EV$8&gt;=($F70+1),EV$8&lt;($F70+1+$Y$10)),AV$11,0), 0)</f>
        <v>0</v>
      </c>
      <c r="EW70" s="8">
        <f t="shared" ref="EW70:EW83" ca="1" si="499">IFERROR(IF(AND(EW$8&gt;=($F70+1),EW$8&lt;($F70+1+$Y$10)),AW$11,0), 0)</f>
        <v>0</v>
      </c>
      <c r="EX70" s="8">
        <f t="shared" ref="EX70:EX83" ca="1" si="500">IFERROR(IF(AND(EX$8&gt;=($F70+1),EX$8&lt;($F70+1+$Y$10)),AX$11,0), 0)</f>
        <v>0</v>
      </c>
      <c r="EY70" s="8">
        <f t="shared" ref="EY70:EY83" ca="1" si="501">IFERROR(IF(AND(EY$8&gt;=($F70+1),EY$8&lt;($F70+1+$Y$10)),AY$11,0), 0)</f>
        <v>0</v>
      </c>
      <c r="EZ70" s="8">
        <f t="shared" ref="EZ70:EZ83" ca="1" si="502">IFERROR(IF(AND(EZ$8&gt;=($F70+1),EZ$8&lt;($F70+1+$Y$10)),AZ$11,0), 0)</f>
        <v>0</v>
      </c>
      <c r="FA70" s="8">
        <f t="shared" ref="FA70:FA83" ca="1" si="503">IFERROR(IF(AND(FA$8&gt;=($F70+1),FA$8&lt;($F70+1+$Y$10)),BA$11,0), 0)</f>
        <v>0</v>
      </c>
      <c r="FB70" s="8">
        <f t="shared" ref="FB70:FB83" ca="1" si="504">IFERROR(IF(AND(FB$8&gt;=($F70+1),FB$8&lt;($F70+1+$Y$10)),BB$11,0), 0)</f>
        <v>0</v>
      </c>
      <c r="FC70" s="8">
        <f t="shared" ref="FC70:FC83" ca="1" si="505">IFERROR(IF(AND(FC$8&gt;=($F70+1),FC$8&lt;($F70+1+$Y$10)),BC$11,0), 0)</f>
        <v>0</v>
      </c>
      <c r="FD70" s="8">
        <f t="shared" ref="FD70:FD83" ca="1" si="506">IFERROR(IF(AND(FD$8&gt;=($F70+1),FD$8&lt;($F70+1+$Y$10)),BD$11,0), 0)</f>
        <v>0</v>
      </c>
      <c r="FE70" s="8">
        <f t="shared" ref="FE70:FE83" ca="1" si="507">IFERROR(IF(AND(FE$8&gt;=($F70+1),FE$8&lt;($F70+1+$Y$10)),BE$11,0), 0)</f>
        <v>0</v>
      </c>
      <c r="FF70" s="8">
        <f t="shared" ref="FF70:FF83" ca="1" si="508">IFERROR(IF(AND(FF$8&gt;=($F70+1),FF$8&lt;($F70+1+$Y$10)),BF$11,0), 0)</f>
        <v>0</v>
      </c>
      <c r="FG70" s="8">
        <f t="shared" ref="FG70:FG83" ca="1" si="509">IFERROR(IF(AND(FG$8&gt;=($F70+1),FG$8&lt;($F70+1+$Y$10)),BG$11,0), 0)</f>
        <v>0</v>
      </c>
      <c r="FH70" s="8">
        <f t="shared" ref="FH70:FH83" ca="1" si="510">IFERROR(IF(AND(FH$8&gt;=($F70+1),FH$8&lt;($F70+1+$Y$10)),BH$11,0), 0)</f>
        <v>0</v>
      </c>
      <c r="FI70" s="8">
        <f t="shared" ref="FI70:FI83" ca="1" si="511">IFERROR(IF(AND(FI$8&gt;=($F70+1),FI$8&lt;($F70+1+$Y$10)),BI$11,0), 0)</f>
        <v>0</v>
      </c>
      <c r="FJ70" s="8">
        <f t="shared" ref="FJ70:FJ83" ca="1" si="512">IFERROR(IF(AND(FJ$8&gt;=($F70+1),FJ$8&lt;($F70+1+$Y$10)),BJ$11,0), 0)</f>
        <v>0</v>
      </c>
      <c r="FK70" s="8">
        <f t="shared" ref="FK70:FK83" ca="1" si="513">IFERROR(IF(AND(FK$8&gt;=($F70+1),FK$8&lt;($F70+1+$Y$10)),BK$11,0), 0)</f>
        <v>0</v>
      </c>
      <c r="FL70" s="8">
        <f t="shared" ref="FL70:FL83" ca="1" si="514">IFERROR(IF(AND(FL$8&gt;=($F70+1),FL$8&lt;($F70+1+$Y$10)),BL$11,0), 0)</f>
        <v>0</v>
      </c>
      <c r="FM70" s="8">
        <f t="shared" ref="FM70:FM83" ca="1" si="515">IFERROR(IF(AND(FM$8&gt;=($F70+1),FM$8&lt;($F70+1+$Y$10)),BM$11,0), 0)</f>
        <v>0</v>
      </c>
      <c r="FN70" s="8">
        <f t="shared" ref="FN70:FN83" ca="1" si="516">IFERROR(IF(AND(FN$8&gt;=($F70+1),FN$8&lt;($F70+1+$Y$10)),BN$11,0), 0)</f>
        <v>0</v>
      </c>
      <c r="FO70" s="8">
        <f t="shared" ref="FO70:FO83" ca="1" si="517">IFERROR(IF(AND(FO$8&gt;=($F70+1),FO$8&lt;($F70+1+$Y$10)),BO$11,0), 0)</f>
        <v>0</v>
      </c>
      <c r="FP70" s="8">
        <f t="shared" ref="FP70:FP83" ca="1" si="518">IFERROR(IF(AND(FP$8&gt;=($F70+1),FP$8&lt;($F70+1+$Y$10)),BP$11,0), 0)</f>
        <v>0</v>
      </c>
      <c r="FQ70" s="8">
        <f t="shared" ref="FQ70:FQ83" ca="1" si="519">IFERROR(IF(AND(FQ$8&gt;=($F70+1),FQ$8&lt;($F70+1+$Y$10)),BQ$11,0), 0)</f>
        <v>0</v>
      </c>
      <c r="FR70" s="8">
        <f t="shared" ref="FR70:FR83" ca="1" si="520">IFERROR(IF(AND(FR$8&gt;=($F70+1),FR$8&lt;($F70+1+$Y$10)),BR$11,0), 0)</f>
        <v>0</v>
      </c>
      <c r="FS70" s="8">
        <f t="shared" ref="FS70:FS83" ca="1" si="521">IFERROR(IF(AND(FS$8&gt;=($F70+1),FS$8&lt;($F70+1+$Y$10)),BS$11,0), 0)</f>
        <v>0</v>
      </c>
      <c r="FT70" s="8">
        <f t="shared" ref="FT70:FT83" ca="1" si="522">IFERROR(IF(AND(FT$8&gt;=($F70+1),FT$8&lt;($F70+1+$Y$10)),BT$11,0), 0)</f>
        <v>0</v>
      </c>
      <c r="FU70" s="8">
        <f t="shared" ref="FU70:FU83" ca="1" si="523">IFERROR(IF(AND(FU$8&gt;=($F70+1),FU$8&lt;($F70+1+$Y$10)),BU$11,0), 0)</f>
        <v>0</v>
      </c>
      <c r="FV70" s="8">
        <f t="shared" ref="FV70:FV83" ca="1" si="524">IFERROR(IF(AND(FV$8&gt;=($F70+1),FV$8&lt;($F70+1+$Y$10)),BV$11,0), 0)</f>
        <v>0</v>
      </c>
      <c r="FW70" s="8">
        <f t="shared" ref="FW70:FW83" ca="1" si="525">IFERROR(IF(AND(FW$8&gt;=($F70+1),FW$8&lt;($F70+1+$Y$10)),BW$11,0), 0)</f>
        <v>0</v>
      </c>
      <c r="FX70" s="8">
        <f t="shared" ref="FX70:FX83" ca="1" si="526">IFERROR(IF(AND(FX$8&gt;=($F70+1),FX$8&lt;($F70+1+$Y$10)),BX$11,0), 0)</f>
        <v>0</v>
      </c>
      <c r="FY70" s="8">
        <f t="shared" ref="FY70:FY83" ca="1" si="527">IFERROR(IF(AND(FY$8&gt;=($F70+1),FY$8&lt;($F70+1+$Y$10)),BY$11,0), 0)</f>
        <v>0</v>
      </c>
      <c r="FZ70" s="8">
        <f t="shared" ref="FZ70:FZ83" ca="1" si="528">IFERROR(IF(AND(FZ$8&gt;=($F70+1),FZ$8&lt;($F70+1+$Y$10)),BZ$11,0), 0)</f>
        <v>0</v>
      </c>
      <c r="GA70" s="8">
        <f t="shared" ref="GA70:GA83" ca="1" si="529">IFERROR(IF(AND(GA$8&gt;=($F70+1),GA$8&lt;($F70+1+$Y$10)),CA$11,0), 0)</f>
        <v>0</v>
      </c>
      <c r="GB70" s="8">
        <f t="shared" ref="GB70:GB83" ca="1" si="530">IFERROR(IF(AND(GB$8&gt;=($F70+1),GB$8&lt;($F70+1+$Y$10)),CB$11,0), 0)</f>
        <v>0</v>
      </c>
      <c r="GC70" s="8">
        <f t="shared" ref="GC70:GC83" ca="1" si="531">IFERROR(IF(AND(GC$8&gt;=($F70+1),GC$8&lt;($F70+1+$Y$10)),CC$11,0), 0)</f>
        <v>0</v>
      </c>
      <c r="GD70" s="8">
        <f t="shared" ref="GD70:GD83" ca="1" si="532">IFERROR(IF(AND(GD$8&gt;=($F70+1),GD$8&lt;($F70+1+$Y$10)),CD$11,0), 0)</f>
        <v>0</v>
      </c>
      <c r="GE70" s="8">
        <f t="shared" ref="GE70:GE83" ca="1" si="533">IFERROR(IF(AND(GE$8&gt;=($F70+1),GE$8&lt;($F70+1+$Y$10)),CE$11,0), 0)</f>
        <v>0</v>
      </c>
      <c r="GF70" s="8">
        <f t="shared" ref="GF70:GF83" ca="1" si="534">IFERROR(IF(AND(GF$8&gt;=($F70+1),GF$8&lt;($F70+1+$Y$10)),CF$11,0), 0)</f>
        <v>0</v>
      </c>
      <c r="GG70" s="8">
        <f t="shared" ref="GG70:GG83" ca="1" si="535">IFERROR(IF(AND(GG$8&gt;=($F70+1),GG$8&lt;($F70+1+$Y$10)),CG$11,0), 0)</f>
        <v>0</v>
      </c>
      <c r="GH70" s="8">
        <f t="shared" ref="GH70:GH83" ca="1" si="536">IFERROR(IF(AND(GH$8&gt;=($F70+1),GH$8&lt;($F70+1+$Y$10)),CH$11,0), 0)</f>
        <v>0</v>
      </c>
      <c r="GI70" s="8">
        <f t="shared" ref="GI70:GI83" ca="1" si="537">IFERROR(IF(AND(GI$8&gt;=($F70+1),GI$8&lt;($F70+1+$Y$10)),CI$11,0), 0)</f>
        <v>0</v>
      </c>
      <c r="GJ70" s="8">
        <f t="shared" ref="GJ70:GJ83" ca="1" si="538">IFERROR(IF(AND(GJ$8&gt;=($F70+1),GJ$8&lt;($F70+1+$Y$10)),CJ$11,0), 0)</f>
        <v>0</v>
      </c>
      <c r="GK70" s="8">
        <f t="shared" ref="GK70:GK83" ca="1" si="539">IFERROR(IF(AND(GK$8&gt;=($F70+1),GK$8&lt;($F70+1+$Y$10)),CK$11,0), 0)</f>
        <v>0</v>
      </c>
      <c r="GL70" s="8">
        <f t="shared" ref="GL70:GL83" ca="1" si="540">IFERROR(IF(AND(GL$8&gt;=($F70+1),GL$8&lt;($F70+1+$Y$10)),CL$11,0), 0)</f>
        <v>0</v>
      </c>
      <c r="GM70" s="8">
        <f t="shared" ref="GM70:GM83" ca="1" si="541">IFERROR(IF(AND(GM$8&gt;=($F70+1),GM$8&lt;($F70+1+$Y$10)),CM$11,0), 0)</f>
        <v>0</v>
      </c>
      <c r="GN70" s="8">
        <f t="shared" ref="GN70:GN83" ca="1" si="542">IFERROR(IF(AND(GN$8&gt;=($F70+1),GN$8&lt;($F70+1+$Y$10)),CN$11,0), 0)</f>
        <v>0</v>
      </c>
      <c r="GO70" s="8">
        <f t="shared" ref="GO70:GO83" ca="1" si="543">IFERROR(IF(AND(GO$8&gt;=($F70+1),GO$8&lt;($F70+1+$Y$10)),CO$11,0), 0)</f>
        <v>0</v>
      </c>
      <c r="GP70" s="8">
        <f t="shared" ref="GP70:GP83" ca="1" si="544">IFERROR(IF(AND(GP$8&gt;=($F70+1),GP$8&lt;($F70+1+$Y$10)),CP$11,0), 0)</f>
        <v>0</v>
      </c>
      <c r="GQ70" s="8">
        <f t="shared" ref="GQ70:GQ83" ca="1" si="545">IFERROR(IF(AND(GQ$8&gt;=($F70+1),GQ$8&lt;($F70+1+$Y$10)),CQ$11,0), 0)</f>
        <v>0</v>
      </c>
      <c r="GR70" s="8">
        <f t="shared" ref="GR70:GR83" ca="1" si="546">IFERROR(IF(AND(GR$8&gt;=($F70+1),GR$8&lt;($F70+1+$Y$10)),CR$11,0), 0)</f>
        <v>0</v>
      </c>
      <c r="GS70" s="8">
        <f t="shared" ref="GS70:GS83" ca="1" si="547">IFERROR(IF(AND(GS$8&gt;=($F70+1),GS$8&lt;($F70+1+$Y$10)),CS$11,0), 0)</f>
        <v>0</v>
      </c>
      <c r="GT70" s="8">
        <f t="shared" ref="GT70:GT83" ca="1" si="548">IFERROR(IF(AND(GT$8&gt;=($F70+1),GT$8&lt;($F70+1+$Y$10)),CT$11,0), 0)</f>
        <v>0</v>
      </c>
      <c r="GU70" s="8">
        <f t="shared" ref="GU70:GU83" ca="1" si="549">IFERROR(IF(AND(GU$8&gt;=($F70+1),GU$8&lt;($F70+1+$Y$10)),CU$11,0), 0)</f>
        <v>0</v>
      </c>
      <c r="GV70" s="8">
        <f t="shared" ref="GV70:GV83" ca="1" si="550">IFERROR(IF(AND(GV$8&gt;=($F70+1),GV$8&lt;($F70+1+$Y$10)),CV$11,0), 0)</f>
        <v>0</v>
      </c>
      <c r="GW70" s="8">
        <f t="shared" ref="GW70:GW83" ca="1" si="551">IFERROR(IF(AND(GW$8&gt;=($F70+1),GW$8&lt;($F70+1+$Y$10)),CW$11,0), 0)</f>
        <v>0</v>
      </c>
      <c r="GX70" s="8">
        <f t="shared" ref="GX70:GX83" ca="1" si="552">IFERROR(IF(AND(GX$8&gt;=($F70+1),GX$8&lt;($F70+1+$Y$10)),CX$11,0), 0)</f>
        <v>0</v>
      </c>
      <c r="GY70" s="8">
        <f t="shared" ref="GY70:GY83" ca="1" si="553">IFERROR(IF(AND(GY$8&gt;=($F70+1),GY$8&lt;($F70+1+$Y$10)),CY$11,0), 0)</f>
        <v>0</v>
      </c>
      <c r="GZ70" s="8">
        <f t="shared" ref="GZ70:GZ83" ca="1" si="554">IFERROR(IF(AND(GZ$8&gt;=($F70+1),GZ$8&lt;($F70+1+$Y$10)),CZ$11,0), 0)</f>
        <v>0</v>
      </c>
      <c r="HA70" s="8">
        <f t="shared" ref="HA70:HA83" ca="1" si="555">IFERROR(IF(AND(HA$8&gt;=($F70+1),HA$8&lt;($F70+1+$Y$10)),DA$11,0), 0)</f>
        <v>0</v>
      </c>
      <c r="HB70" s="8">
        <f t="shared" ref="HB70:HB83" ca="1" si="556">IFERROR(IF(AND(HB$8&gt;=($F70+1),HB$8&lt;($F70+1+$Y$10)),DB$11,0), 0)</f>
        <v>0</v>
      </c>
      <c r="HC70" s="8">
        <f t="shared" ref="HC70:HC83" ca="1" si="557">IFERROR(IF(AND(HC$8&gt;=($F70+1),HC$8&lt;($F70+1+$Y$10)),DC$11,0), 0)</f>
        <v>0</v>
      </c>
      <c r="HD70" s="8">
        <f t="shared" ref="HD70:HD83" ca="1" si="558">IFERROR(IF(AND(HD$8&gt;=($F70+1),HD$8&lt;($F70+1+$Y$10)),DD$11,0), 0)</f>
        <v>0</v>
      </c>
      <c r="HE70" s="8">
        <f t="shared" ref="HE70:HE83" ca="1" si="559">IFERROR(IF(AND(HE$8&gt;=($F70+1),HE$8&lt;($F70+1+$Y$10)),DE$11,0), 0)</f>
        <v>0</v>
      </c>
      <c r="HF70" s="8">
        <f t="shared" ref="HF70:HF83" ca="1" si="560">IFERROR(IF(AND(HF$8&gt;=($F70+1),HF$8&lt;($F70+1+$Y$10)),DF$11,0), 0)</f>
        <v>0</v>
      </c>
      <c r="HG70" s="8">
        <f t="shared" ref="HG70:HG83" ca="1" si="561">IFERROR(IF(AND(HG$8&gt;=($F70+1),HG$8&lt;($F70+1+$Y$10)),DG$11,0), 0)</f>
        <v>0</v>
      </c>
      <c r="HH70" s="8">
        <f t="shared" ref="HH70:HH83" ca="1" si="562">IFERROR(IF(AND(HH$8&gt;=($F70+1),HH$8&lt;($F70+1+$Y$10)),DH$11,0), 0)</f>
        <v>0</v>
      </c>
      <c r="HI70" s="8">
        <f t="shared" ref="HI70:HI83" ca="1" si="563">IFERROR(IF(AND(HI$8&gt;=($F70+1),HI$8&lt;($F70+1+$Y$10)),DI$11,0), 0)</f>
        <v>0</v>
      </c>
      <c r="HJ70" s="8">
        <f t="shared" ref="HJ70:HJ83" ca="1" si="564">IFERROR(IF(AND(HJ$8&gt;=($F70+1),HJ$8&lt;($F70+1+$Y$10)),DJ$11,0), 0)</f>
        <v>0</v>
      </c>
      <c r="HK70" s="8">
        <f t="shared" ref="HK70:HK83" ca="1" si="565">IFERROR(IF(AND(HK$8&gt;=($F70+1),HK$8&lt;($F70+1+$Y$10)),DK$11,0), 0)</f>
        <v>0</v>
      </c>
      <c r="HL70" s="8">
        <f t="shared" ref="HL70:HL83" ca="1" si="566">IFERROR(IF(AND(HL$8&gt;=($F70+1),HL$8&lt;($F70+1+$Y$10)),DL$11,0), 0)</f>
        <v>0</v>
      </c>
      <c r="HM70" s="8">
        <f t="shared" ref="HM70:HM83" ca="1" si="567">IFERROR(IF(AND(HM$8&gt;=($F70+1),HM$8&lt;($F70+1+$Y$10)),DM$11,0), 0)</f>
        <v>0</v>
      </c>
      <c r="HN70" s="8">
        <f t="shared" ref="HN70:HN83" ca="1" si="568">IFERROR(IF(AND(HN$8&gt;=($F70+1),HN$8&lt;($F70+1+$Y$10)),DN$11,0), 0)</f>
        <v>0</v>
      </c>
      <c r="HO70" s="8">
        <f t="shared" ref="HO70:HO83" ca="1" si="569">IFERROR(IF(AND(HO$8&gt;=($F70+1),HO$8&lt;($F70+1+$Y$10)),DO$11,0), 0)</f>
        <v>0</v>
      </c>
      <c r="HP70" s="8">
        <f t="shared" ref="HP70:HP83" ca="1" si="570">IFERROR(IF(AND(HP$8&gt;=($F70+1),HP$8&lt;($F70+1+$Y$10)),DP$11,0), 0)</f>
        <v>0</v>
      </c>
      <c r="HQ70" s="8">
        <f t="shared" ref="HQ70:HQ83" ca="1" si="571">IFERROR(IF(AND(HQ$8&gt;=($F70+1),HQ$8&lt;($F70+1+$Y$10)),DQ$11,0), 0)</f>
        <v>0</v>
      </c>
      <c r="HR70" s="8">
        <f t="shared" ref="HR70:HR83" ca="1" si="572">IFERROR(IF(AND(HR$8&gt;=($F70+1),HR$8&lt;($F70+1+$Y$10)),DR$11,0), 0)</f>
        <v>0</v>
      </c>
      <c r="HS70" s="8">
        <f t="shared" ref="HS70:HS83" ca="1" si="573">IFERROR(IF(AND(HS$8&gt;=($F70+1),HS$8&lt;($F70+1+$Y$10)),DS$11,0), 0)</f>
        <v>0</v>
      </c>
      <c r="HT70" s="8">
        <f t="shared" ref="HT70:HT83" ca="1" si="574">IFERROR(IF(AND(HT$8&gt;=($F70+1),HT$8&lt;($F70+1+$Y$10)),DT$11,0), 0)</f>
        <v>0</v>
      </c>
      <c r="HU70" s="8">
        <f t="shared" ref="HU70:HU83" ca="1" si="575">IFERROR(IF(AND(HU$8&gt;=($F70+1),HU$8&lt;($F70+1+$Y$10)),DU$11,0), 0)</f>
        <v>0</v>
      </c>
      <c r="HV70" s="8">
        <f t="shared" ref="HV70:HV83" ca="1" si="576">IFERROR(IF(AND(HV$8&gt;=($F70+1),HV$8&lt;($F70+1+$Y$10)),DV$11,0), 0)</f>
        <v>0</v>
      </c>
      <c r="HW70" s="8">
        <f t="shared" ref="HW70:HW83" ca="1" si="577">IFERROR(IF(AND(HW$8&gt;=($F70+1),HW$8&lt;($F70+1+$Y$10)),DW$11,0), 0)</f>
        <v>0</v>
      </c>
      <c r="HX70" s="8">
        <f t="shared" ref="HX70:HX83" ca="1" si="578">IFERROR(IF(AND(HX$8&gt;=($F70+1),HX$8&lt;($F70+1+$Y$10)),DX$11,0), 0)</f>
        <v>0</v>
      </c>
      <c r="HY70" s="8">
        <f t="shared" ref="HY70:HY83" ca="1" si="579">IFERROR(IF(AND(HY$8&gt;=($F70+1),HY$8&lt;($F70+1+$Y$10)),DY$11,0), 0)</f>
        <v>0</v>
      </c>
      <c r="HZ70" s="8">
        <f t="shared" ref="HZ70:HZ83" ca="1" si="580">IFERROR(IF(AND(HZ$8&gt;=($F70+1),HZ$8&lt;($F70+1+$Y$10)),DZ$11,0), 0)</f>
        <v>0</v>
      </c>
      <c r="IA70" s="8">
        <f t="shared" ref="IA70:IA83" ca="1" si="581">IFERROR(IF(AND(IA$8&gt;=($F70+1),IA$8&lt;($F70+1+$Y$10)),EA$11,0), 0)</f>
        <v>0</v>
      </c>
      <c r="IB70" s="8">
        <f t="shared" ref="IB70:IB83" ca="1" si="582">IFERROR(IF(AND(IB$8&gt;=($F70+1),IB$8&lt;($F70+1+$Y$10)),EB$11,0), 0)</f>
        <v>0</v>
      </c>
      <c r="IC70" s="8">
        <f t="shared" ref="IC70:IC83" ca="1" si="583">IFERROR(IF(AND(IC$8&gt;=($F70+1),IC$8&lt;($F70+1+$Y$10)),EC$11,0), 0)</f>
        <v>0</v>
      </c>
      <c r="ID70" s="8">
        <f t="shared" ref="ID70:ID83" ca="1" si="584">IFERROR(IF(AND(ID$8&gt;=($F70+1),ID$8&lt;($F70+1+$Y$10)),ED$11,0), 0)</f>
        <v>0</v>
      </c>
      <c r="IE70" s="8">
        <f t="shared" ref="IE70:IE83" ca="1" si="585">IFERROR(IF(AND(IE$8&gt;=($F70+1),IE$8&lt;($F70+1+$Y$10)),EE$11,0), 0)</f>
        <v>0</v>
      </c>
      <c r="IF70" s="8">
        <f t="shared" ref="IF70:IF83" ca="1" si="586">IFERROR(IF(AND(IF$8&gt;=($F70+1),IF$8&lt;($F70+1+$Y$10)),EF$11,0), 0)</f>
        <v>0</v>
      </c>
      <c r="IG70" s="8">
        <f t="shared" ref="IG70:IG83" ca="1" si="587">IFERROR(IF(AND(IG$8&gt;=($F70+1),IG$8&lt;($F70+1+$Y$10)),EG$11,0), 0)</f>
        <v>0</v>
      </c>
      <c r="IH70" s="8">
        <f t="shared" ref="IH70:IH83" ca="1" si="588">IFERROR(IF(AND(IH$8&gt;=($F70+1),IH$8&lt;($F70+1+$Y$10)),EH$11,0), 0)</f>
        <v>0</v>
      </c>
      <c r="II70" s="8">
        <f t="shared" ref="II70:II83" ca="1" si="589">IFERROR(IF(AND(II$8&gt;=($F70+1),II$8&lt;($F70+1+$Y$10)),EI$11,0), 0)</f>
        <v>0</v>
      </c>
      <c r="IJ70" s="8">
        <f t="shared" ref="IJ70:IJ83" ca="1" si="590">IFERROR(IF(AND(IJ$8&gt;=($F70+1),IJ$8&lt;($F70+1+$Y$10)),EJ$11,0), 0)</f>
        <v>0</v>
      </c>
      <c r="IK70" s="8">
        <f t="shared" ref="IK70:IK83" ca="1" si="591">IFERROR(IF(AND(IK$8&gt;=($F70+1),IK$8&lt;($F70+1+$Y$10)),EK$11,0), 0)</f>
        <v>0</v>
      </c>
      <c r="IL70" s="8">
        <f t="shared" ref="IL70:IL83" ca="1" si="592">IFERROR(IF(AND(IL$8&gt;=($F70+1),IL$8&lt;($F70+1+$Y$10)),EL$11,0), 0)</f>
        <v>0</v>
      </c>
      <c r="IM70" s="8">
        <f t="shared" ref="IM70:IM83" ca="1" si="593">IFERROR(IF(AND(IM$8&gt;=($F70+1),IM$8&lt;($F70+1+$Y$10)),EM$11,0), 0)</f>
        <v>0</v>
      </c>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row>
    <row r="71" spans="1:348" ht="18.399999999999999">
      <c r="A71" s="29"/>
      <c r="B71" s="16"/>
      <c r="C71" s="249"/>
      <c r="D71" s="249"/>
      <c r="E71" s="156"/>
      <c r="F71" s="156"/>
      <c r="G71" s="157"/>
      <c r="H71" s="117" t="str">
        <f>IFERROR(VLOOKUP(E71, 'General Project Info'!$C$32:$I$42, 7, FALSE), "")</f>
        <v/>
      </c>
      <c r="I71" s="118">
        <v>150000</v>
      </c>
      <c r="J71" s="119">
        <f>IFERROR(AA71,0)</f>
        <v>0</v>
      </c>
      <c r="K71" s="119">
        <f t="shared" ref="K71:K83" si="594">IFERROR(AC71,0)</f>
        <v>0</v>
      </c>
      <c r="L71" s="162"/>
      <c r="M71" s="162"/>
      <c r="N71" s="163"/>
      <c r="O71" s="163"/>
      <c r="P71" s="163"/>
      <c r="Q71" s="153">
        <f t="shared" si="487"/>
        <v>0</v>
      </c>
      <c r="R71" s="16"/>
      <c r="S71" s="29"/>
      <c r="U71" s="26">
        <f>IFERROR(VLOOKUP($E71, 'Unit Conversions Array'!$B$4:$AA$24, 26, FALSE),0)</f>
        <v>0</v>
      </c>
      <c r="V71">
        <f>VLOOKUP(E71, 'General Project Info'!$R$32:$W$42, 6, FALSE)</f>
        <v>1</v>
      </c>
      <c r="W71">
        <f t="shared" si="488"/>
        <v>2231621.229068324</v>
      </c>
      <c r="X71">
        <f>IFERROR(G71*INDEX('Unit Conversions Array'!$E$4:$Y$24, MATCH('Scenarios &amp; Measures'!E71, 'Unit Conversions Array'!$B$4:$B$24, 0), MATCH('Scenarios &amp; Measures'!H71, 'Unit Conversions Array'!$E$3:$Y$3, 0)), 0)</f>
        <v>0</v>
      </c>
      <c r="Y71" s="8">
        <f t="shared" ref="Y71:Y83" si="595">X71/3.412</f>
        <v>0</v>
      </c>
      <c r="Z71" s="111" t="str">
        <f t="shared" ref="Z71:Z72" si="596">IF(AND(U71=1,E71="Electricity"),F71,"")</f>
        <v/>
      </c>
      <c r="AA71" s="111">
        <f>IFERROR(IF(AND(U71=1,E71="Electricity"),Y71*INDEX('Scenarios &amp; Measures'!$AQ$93:$EM$93,1,MATCH(F71+1,'Scenarios &amp; Measures'!$AQ$92:$EM$92,0)), IF(U71=1,$Y71*VLOOKUP($E71, 'General Project Info'!$R$32:$W$42, 5, FALSE),0)),0)</f>
        <v>0</v>
      </c>
      <c r="AB71" s="93">
        <f>IF(E71="Electricity",Y71*SUM(INDEX('Scenarios &amp; Measures'!$AQ$93:$EM$93,1,MATCH(F71+1,'Scenarios &amp; Measures'!$AQ$92:$EM$92,0)):INDEX('Scenarios &amp; Measures'!$AQ$93:$EM$93,1,MATCH(F71+'General Project Info'!$F$20,'Scenarios &amp; Measures'!$AQ$92:$EM$92,0))),SUMIF(E71,"Solar_PV_or_Wind",J71)*$Y$10)</f>
        <v>0</v>
      </c>
      <c r="AC71" s="111">
        <f>IFERROR(IF(U71=0, Y71*VLOOKUP(E71, 'General Project Info'!$R$32:$W$42, 5, FALSE), 0), 0)</f>
        <v>0</v>
      </c>
      <c r="AD71" s="11">
        <f>IFERROR(ROUNDDOWN(($Y$10-(L71-AG71))/L71, 0)*L71+(L71-AG71), 0)</f>
        <v>0</v>
      </c>
      <c r="AE71" s="11">
        <f t="shared" ref="AE71:AE83" si="597">$Y$10-AD71</f>
        <v>20</v>
      </c>
      <c r="AF71" s="11">
        <f t="shared" ref="AF71:AF83" si="598">IF(AE71&lt;0, ABS(AE71), L71-AE71)</f>
        <v>-20</v>
      </c>
      <c r="AG71" s="11">
        <f t="shared" ref="AG71:AG83" si="599">IF(M71&lt;=L71, M71, 0)</f>
        <v>0</v>
      </c>
      <c r="AH71">
        <f t="shared" si="489"/>
        <v>0</v>
      </c>
      <c r="AI71" s="116">
        <f t="shared" ref="AI71:AI83" ca="1" si="600">IFERROR(SUMPRODUCT($EQ$12:$IM$12,$EQ71:$IM71)*AB71/1000,0)</f>
        <v>0</v>
      </c>
      <c r="AJ71" s="116">
        <f ca="1">IFERROR(SUMPRODUCT($EQ$12:$IM$12,$EQ71:$IM71)*AC71/1000,0)</f>
        <v>0</v>
      </c>
      <c r="AK71" s="11">
        <f t="shared" ref="AK71:AK83" ca="1" si="601">IFERROR(SUMPRODUCT($AQ$12:$EM$12, AQ71:EM71), 0)</f>
        <v>0</v>
      </c>
      <c r="AL71" s="11">
        <f>IF($W$10="RECs", -AA71/VLOOKUP("RECs", 'General Project Info'!$R$32:$W$42, 5, FALSE)*$W$11*IF($Y$11=$AB$12, $Y$10, (1/($AB$12-$Y$11))*(1-($Y$11/$AB$12)^$Y$10)*$AB$12), 0)</f>
        <v>0</v>
      </c>
      <c r="AM71" s="11">
        <f t="shared" si="490"/>
        <v>0</v>
      </c>
      <c r="AN71" s="11">
        <f t="shared" si="491"/>
        <v>0</v>
      </c>
      <c r="AO71" s="11">
        <f t="shared" ref="AO71:AO83" ca="1" si="602">W71+AJ71+AK71+AH71+AI71+AL71+AM71+AN71-Q71</f>
        <v>2231621.229068324</v>
      </c>
      <c r="AP71" s="10"/>
      <c r="AQ71" s="93">
        <f t="shared" ref="AQ71:BF83" ca="1" si="603">IFERROR(IF(AQ$8&gt;=$F71,IF((AQ$8-$F71)&gt;=$Y$10, 0, IF(MOD($AG71+(AQ$8-$F71), $L71)=0, (($N71-$O71)*$AB$11^AQ$69), 0)),0), 0)</f>
        <v>0</v>
      </c>
      <c r="AR71" s="93">
        <f t="shared" ca="1" si="603"/>
        <v>0</v>
      </c>
      <c r="AS71" s="93">
        <f t="shared" ca="1" si="603"/>
        <v>0</v>
      </c>
      <c r="AT71" s="93">
        <f t="shared" ca="1" si="603"/>
        <v>0</v>
      </c>
      <c r="AU71" s="93">
        <f t="shared" ca="1" si="603"/>
        <v>0</v>
      </c>
      <c r="AV71" s="93">
        <f t="shared" ca="1" si="603"/>
        <v>0</v>
      </c>
      <c r="AW71" s="93">
        <f t="shared" ca="1" si="603"/>
        <v>0</v>
      </c>
      <c r="AX71" s="93">
        <f t="shared" ca="1" si="603"/>
        <v>0</v>
      </c>
      <c r="AY71" s="93">
        <f t="shared" ca="1" si="603"/>
        <v>0</v>
      </c>
      <c r="AZ71" s="93">
        <f t="shared" ca="1" si="603"/>
        <v>0</v>
      </c>
      <c r="BA71" s="93">
        <f t="shared" ca="1" si="603"/>
        <v>0</v>
      </c>
      <c r="BB71" s="93">
        <f t="shared" ca="1" si="603"/>
        <v>0</v>
      </c>
      <c r="BC71" s="93">
        <f t="shared" ca="1" si="603"/>
        <v>0</v>
      </c>
      <c r="BD71" s="93">
        <f t="shared" ca="1" si="603"/>
        <v>0</v>
      </c>
      <c r="BE71" s="93">
        <f t="shared" ca="1" si="603"/>
        <v>0</v>
      </c>
      <c r="BF71" s="93">
        <f t="shared" ca="1" si="603"/>
        <v>0</v>
      </c>
      <c r="BG71" s="93">
        <f t="shared" ca="1" si="492"/>
        <v>0</v>
      </c>
      <c r="BH71" s="93">
        <f t="shared" ca="1" si="492"/>
        <v>0</v>
      </c>
      <c r="BI71" s="93">
        <f t="shared" ca="1" si="492"/>
        <v>0</v>
      </c>
      <c r="BJ71" s="93">
        <f t="shared" ca="1" si="492"/>
        <v>0</v>
      </c>
      <c r="BK71" s="93">
        <f t="shared" ca="1" si="492"/>
        <v>0</v>
      </c>
      <c r="BL71" s="93">
        <f t="shared" ca="1" si="492"/>
        <v>0</v>
      </c>
      <c r="BM71" s="93">
        <f t="shared" ca="1" si="492"/>
        <v>0</v>
      </c>
      <c r="BN71" s="93">
        <f t="shared" ca="1" si="492"/>
        <v>0</v>
      </c>
      <c r="BO71" s="93">
        <f t="shared" ca="1" si="492"/>
        <v>0</v>
      </c>
      <c r="BP71" s="93">
        <f t="shared" ca="1" si="492"/>
        <v>0</v>
      </c>
      <c r="BQ71" s="93">
        <f t="shared" ca="1" si="492"/>
        <v>0</v>
      </c>
      <c r="BR71" s="93">
        <f t="shared" ca="1" si="492"/>
        <v>0</v>
      </c>
      <c r="BS71" s="93">
        <f t="shared" ca="1" si="492"/>
        <v>0</v>
      </c>
      <c r="BT71" s="93">
        <f t="shared" ca="1" si="492"/>
        <v>0</v>
      </c>
      <c r="BU71" s="93">
        <f t="shared" ca="1" si="492"/>
        <v>0</v>
      </c>
      <c r="BV71" s="93">
        <f t="shared" ca="1" si="492"/>
        <v>0</v>
      </c>
      <c r="BW71" s="93">
        <f t="shared" ca="1" si="492"/>
        <v>0</v>
      </c>
      <c r="BX71" s="93">
        <f t="shared" ca="1" si="492"/>
        <v>0</v>
      </c>
      <c r="BY71" s="93">
        <f t="shared" ca="1" si="492"/>
        <v>0</v>
      </c>
      <c r="BZ71" s="93">
        <f t="shared" ca="1" si="492"/>
        <v>0</v>
      </c>
      <c r="CA71" s="93">
        <f t="shared" ca="1" si="492"/>
        <v>0</v>
      </c>
      <c r="CB71" s="93">
        <f t="shared" ca="1" si="492"/>
        <v>0</v>
      </c>
      <c r="CC71" s="93">
        <f t="shared" ca="1" si="492"/>
        <v>0</v>
      </c>
      <c r="CD71" s="93">
        <f t="shared" ca="1" si="492"/>
        <v>0</v>
      </c>
      <c r="CE71" s="93">
        <f t="shared" ca="1" si="492"/>
        <v>0</v>
      </c>
      <c r="CF71" s="93">
        <f t="shared" ca="1" si="492"/>
        <v>0</v>
      </c>
      <c r="CG71" s="93">
        <f t="shared" ca="1" si="492"/>
        <v>0</v>
      </c>
      <c r="CH71" s="93">
        <f t="shared" ca="1" si="492"/>
        <v>0</v>
      </c>
      <c r="CI71" s="93">
        <f t="shared" ca="1" si="492"/>
        <v>0</v>
      </c>
      <c r="CJ71" s="93">
        <f t="shared" ca="1" si="492"/>
        <v>0</v>
      </c>
      <c r="CK71" s="93">
        <f t="shared" ca="1" si="492"/>
        <v>0</v>
      </c>
      <c r="CL71" s="93">
        <f t="shared" ca="1" si="492"/>
        <v>0</v>
      </c>
      <c r="CM71" s="93">
        <f t="shared" ca="1" si="492"/>
        <v>0</v>
      </c>
      <c r="CN71" s="93">
        <f t="shared" ca="1" si="492"/>
        <v>0</v>
      </c>
      <c r="CO71" s="93">
        <f t="shared" ca="1" si="492"/>
        <v>0</v>
      </c>
      <c r="CP71" s="93">
        <f t="shared" ca="1" si="492"/>
        <v>0</v>
      </c>
      <c r="CQ71" s="93">
        <f t="shared" ca="1" si="492"/>
        <v>0</v>
      </c>
      <c r="CR71" s="93">
        <f t="shared" ca="1" si="492"/>
        <v>0</v>
      </c>
      <c r="CS71" s="93">
        <f t="shared" ca="1" si="492"/>
        <v>0</v>
      </c>
      <c r="CT71" s="93">
        <f t="shared" ca="1" si="492"/>
        <v>0</v>
      </c>
      <c r="CU71" s="93">
        <f t="shared" ca="1" si="492"/>
        <v>0</v>
      </c>
      <c r="CV71" s="93">
        <f t="shared" ca="1" si="492"/>
        <v>0</v>
      </c>
      <c r="CW71" s="93">
        <f t="shared" ca="1" si="492"/>
        <v>0</v>
      </c>
      <c r="CX71" s="93">
        <f t="shared" ca="1" si="492"/>
        <v>0</v>
      </c>
      <c r="CY71" s="93">
        <f t="shared" ca="1" si="492"/>
        <v>0</v>
      </c>
      <c r="CZ71" s="93">
        <f t="shared" ca="1" si="492"/>
        <v>0</v>
      </c>
      <c r="DA71" s="93">
        <f t="shared" ca="1" si="492"/>
        <v>0</v>
      </c>
      <c r="DB71" s="93">
        <f t="shared" ca="1" si="492"/>
        <v>0</v>
      </c>
      <c r="DC71" s="93">
        <f t="shared" ca="1" si="492"/>
        <v>0</v>
      </c>
      <c r="DD71" s="93">
        <f t="shared" ca="1" si="493"/>
        <v>0</v>
      </c>
      <c r="DE71" s="93">
        <f t="shared" ca="1" si="493"/>
        <v>0</v>
      </c>
      <c r="DF71" s="93">
        <f t="shared" ca="1" si="493"/>
        <v>0</v>
      </c>
      <c r="DG71" s="93">
        <f t="shared" ca="1" si="493"/>
        <v>0</v>
      </c>
      <c r="DH71" s="93">
        <f t="shared" ca="1" si="493"/>
        <v>0</v>
      </c>
      <c r="DI71" s="93">
        <f t="shared" ca="1" si="493"/>
        <v>0</v>
      </c>
      <c r="DJ71" s="93">
        <f t="shared" ca="1" si="493"/>
        <v>0</v>
      </c>
      <c r="DK71" s="93">
        <f t="shared" ca="1" si="493"/>
        <v>0</v>
      </c>
      <c r="DL71" s="93">
        <f t="shared" ca="1" si="493"/>
        <v>0</v>
      </c>
      <c r="DM71" s="93">
        <f t="shared" ca="1" si="493"/>
        <v>0</v>
      </c>
      <c r="DN71" s="93">
        <f t="shared" ca="1" si="493"/>
        <v>0</v>
      </c>
      <c r="DO71" s="93">
        <f t="shared" ca="1" si="493"/>
        <v>0</v>
      </c>
      <c r="DP71" s="93">
        <f t="shared" ca="1" si="493"/>
        <v>0</v>
      </c>
      <c r="DQ71" s="93">
        <f t="shared" ca="1" si="493"/>
        <v>0</v>
      </c>
      <c r="DR71" s="93">
        <f t="shared" ca="1" si="493"/>
        <v>0</v>
      </c>
      <c r="DS71" s="93">
        <f t="shared" ca="1" si="493"/>
        <v>0</v>
      </c>
      <c r="DT71" s="93">
        <f t="shared" ca="1" si="493"/>
        <v>0</v>
      </c>
      <c r="DU71" s="93">
        <f t="shared" ca="1" si="493"/>
        <v>0</v>
      </c>
      <c r="DV71" s="93">
        <f t="shared" ca="1" si="493"/>
        <v>0</v>
      </c>
      <c r="DW71" s="93">
        <f t="shared" ca="1" si="493"/>
        <v>0</v>
      </c>
      <c r="DX71" s="93">
        <f t="shared" ca="1" si="493"/>
        <v>0</v>
      </c>
      <c r="DY71" s="93">
        <f t="shared" ca="1" si="493"/>
        <v>0</v>
      </c>
      <c r="DZ71" s="93">
        <f t="shared" ca="1" si="493"/>
        <v>0</v>
      </c>
      <c r="EA71" s="93">
        <f t="shared" ca="1" si="493"/>
        <v>0</v>
      </c>
      <c r="EB71" s="93">
        <f t="shared" ca="1" si="493"/>
        <v>0</v>
      </c>
      <c r="EC71" s="93">
        <f t="shared" ca="1" si="493"/>
        <v>0</v>
      </c>
      <c r="ED71" s="93">
        <f t="shared" ca="1" si="493"/>
        <v>0</v>
      </c>
      <c r="EE71" s="93">
        <f t="shared" ca="1" si="493"/>
        <v>0</v>
      </c>
      <c r="EF71" s="93">
        <f t="shared" ca="1" si="493"/>
        <v>0</v>
      </c>
      <c r="EG71" s="93">
        <f t="shared" ca="1" si="493"/>
        <v>0</v>
      </c>
      <c r="EH71" s="93">
        <f t="shared" ca="1" si="493"/>
        <v>0</v>
      </c>
      <c r="EI71" s="93">
        <f t="shared" ca="1" si="493"/>
        <v>0</v>
      </c>
      <c r="EJ71" s="93">
        <f t="shared" ca="1" si="493"/>
        <v>0</v>
      </c>
      <c r="EK71" s="93">
        <f t="shared" ca="1" si="493"/>
        <v>0</v>
      </c>
      <c r="EL71" s="93">
        <f t="shared" ca="1" si="493"/>
        <v>0</v>
      </c>
      <c r="EM71" s="93">
        <f t="shared" ca="1" si="493"/>
        <v>0</v>
      </c>
      <c r="EO71" s="8"/>
      <c r="EP71" s="93"/>
      <c r="EQ71" s="8">
        <f t="shared" ref="EQ71:EQ82" ca="1" si="604">IFERROR(IF(AND(EQ$8&gt;=($F71+1),EQ$8&lt;($F71+1+$Y$10)),AQ$11,0), 0)</f>
        <v>0</v>
      </c>
      <c r="ER71" s="8">
        <f ca="1">IFERROR(IF(AND(ER$8&gt;=($F71+1),ER$8&lt;($F71+1+$Y$10)),AR$11,0), 0)</f>
        <v>0</v>
      </c>
      <c r="ES71" s="8">
        <f t="shared" ca="1" si="495"/>
        <v>0</v>
      </c>
      <c r="ET71" s="8">
        <f t="shared" ca="1" si="496"/>
        <v>0</v>
      </c>
      <c r="EU71" s="8">
        <f t="shared" ca="1" si="497"/>
        <v>0</v>
      </c>
      <c r="EV71" s="8">
        <f t="shared" ca="1" si="498"/>
        <v>0</v>
      </c>
      <c r="EW71" s="8">
        <f t="shared" ca="1" si="499"/>
        <v>0</v>
      </c>
      <c r="EX71" s="8">
        <f t="shared" ca="1" si="500"/>
        <v>0</v>
      </c>
      <c r="EY71" s="8">
        <f t="shared" ca="1" si="501"/>
        <v>0</v>
      </c>
      <c r="EZ71" s="8">
        <f t="shared" ca="1" si="502"/>
        <v>0</v>
      </c>
      <c r="FA71" s="8">
        <f t="shared" ca="1" si="503"/>
        <v>0</v>
      </c>
      <c r="FB71" s="8">
        <f t="shared" ca="1" si="504"/>
        <v>0</v>
      </c>
      <c r="FC71" s="8">
        <f t="shared" ca="1" si="505"/>
        <v>0</v>
      </c>
      <c r="FD71" s="8">
        <f t="shared" ca="1" si="506"/>
        <v>0</v>
      </c>
      <c r="FE71" s="8">
        <f t="shared" ca="1" si="507"/>
        <v>0</v>
      </c>
      <c r="FF71" s="8">
        <f t="shared" ca="1" si="508"/>
        <v>0</v>
      </c>
      <c r="FG71" s="8">
        <f t="shared" ca="1" si="509"/>
        <v>0</v>
      </c>
      <c r="FH71" s="8">
        <f t="shared" ca="1" si="510"/>
        <v>0</v>
      </c>
      <c r="FI71" s="8">
        <f t="shared" ca="1" si="511"/>
        <v>0</v>
      </c>
      <c r="FJ71" s="8">
        <f t="shared" ca="1" si="512"/>
        <v>0</v>
      </c>
      <c r="FK71" s="8">
        <f t="shared" ca="1" si="513"/>
        <v>0</v>
      </c>
      <c r="FL71" s="8">
        <f t="shared" ca="1" si="514"/>
        <v>0</v>
      </c>
      <c r="FM71" s="8">
        <f t="shared" ca="1" si="515"/>
        <v>0</v>
      </c>
      <c r="FN71" s="8">
        <f t="shared" ca="1" si="516"/>
        <v>0</v>
      </c>
      <c r="FO71" s="8">
        <f t="shared" ca="1" si="517"/>
        <v>0</v>
      </c>
      <c r="FP71" s="8">
        <f t="shared" ca="1" si="518"/>
        <v>0</v>
      </c>
      <c r="FQ71" s="8">
        <f t="shared" ca="1" si="519"/>
        <v>0</v>
      </c>
      <c r="FR71" s="8">
        <f t="shared" ca="1" si="520"/>
        <v>0</v>
      </c>
      <c r="FS71" s="8">
        <f t="shared" ca="1" si="521"/>
        <v>0</v>
      </c>
      <c r="FT71" s="8">
        <f t="shared" ca="1" si="522"/>
        <v>0</v>
      </c>
      <c r="FU71" s="8">
        <f t="shared" ca="1" si="523"/>
        <v>0</v>
      </c>
      <c r="FV71" s="8">
        <f t="shared" ca="1" si="524"/>
        <v>0</v>
      </c>
      <c r="FW71" s="8">
        <f t="shared" ca="1" si="525"/>
        <v>0</v>
      </c>
      <c r="FX71" s="8">
        <f t="shared" ca="1" si="526"/>
        <v>0</v>
      </c>
      <c r="FY71" s="8">
        <f t="shared" ca="1" si="527"/>
        <v>0</v>
      </c>
      <c r="FZ71" s="8">
        <f t="shared" ca="1" si="528"/>
        <v>0</v>
      </c>
      <c r="GA71" s="8">
        <f t="shared" ca="1" si="529"/>
        <v>0</v>
      </c>
      <c r="GB71" s="8">
        <f t="shared" ca="1" si="530"/>
        <v>0</v>
      </c>
      <c r="GC71" s="8">
        <f t="shared" ca="1" si="531"/>
        <v>0</v>
      </c>
      <c r="GD71" s="8">
        <f t="shared" ca="1" si="532"/>
        <v>0</v>
      </c>
      <c r="GE71" s="8">
        <f t="shared" ca="1" si="533"/>
        <v>0</v>
      </c>
      <c r="GF71" s="8">
        <f t="shared" ca="1" si="534"/>
        <v>0</v>
      </c>
      <c r="GG71" s="8">
        <f t="shared" ca="1" si="535"/>
        <v>0</v>
      </c>
      <c r="GH71" s="8">
        <f t="shared" ca="1" si="536"/>
        <v>0</v>
      </c>
      <c r="GI71" s="8">
        <f t="shared" ca="1" si="537"/>
        <v>0</v>
      </c>
      <c r="GJ71" s="8">
        <f t="shared" ca="1" si="538"/>
        <v>0</v>
      </c>
      <c r="GK71" s="8">
        <f t="shared" ca="1" si="539"/>
        <v>0</v>
      </c>
      <c r="GL71" s="8">
        <f t="shared" ca="1" si="540"/>
        <v>0</v>
      </c>
      <c r="GM71" s="8">
        <f t="shared" ca="1" si="541"/>
        <v>0</v>
      </c>
      <c r="GN71" s="8">
        <f t="shared" ca="1" si="542"/>
        <v>0</v>
      </c>
      <c r="GO71" s="8">
        <f t="shared" ca="1" si="543"/>
        <v>0</v>
      </c>
      <c r="GP71" s="8">
        <f t="shared" ca="1" si="544"/>
        <v>0</v>
      </c>
      <c r="GQ71" s="8">
        <f t="shared" ca="1" si="545"/>
        <v>0</v>
      </c>
      <c r="GR71" s="8">
        <f t="shared" ca="1" si="546"/>
        <v>0</v>
      </c>
      <c r="GS71" s="8">
        <f t="shared" ca="1" si="547"/>
        <v>0</v>
      </c>
      <c r="GT71" s="8">
        <f t="shared" ca="1" si="548"/>
        <v>0</v>
      </c>
      <c r="GU71" s="8">
        <f t="shared" ca="1" si="549"/>
        <v>0</v>
      </c>
      <c r="GV71" s="8">
        <f t="shared" ca="1" si="550"/>
        <v>0</v>
      </c>
      <c r="GW71" s="8">
        <f t="shared" ca="1" si="551"/>
        <v>0</v>
      </c>
      <c r="GX71" s="8">
        <f t="shared" ca="1" si="552"/>
        <v>0</v>
      </c>
      <c r="GY71" s="8">
        <f t="shared" ca="1" si="553"/>
        <v>0</v>
      </c>
      <c r="GZ71" s="8">
        <f t="shared" ca="1" si="554"/>
        <v>0</v>
      </c>
      <c r="HA71" s="8">
        <f t="shared" ca="1" si="555"/>
        <v>0</v>
      </c>
      <c r="HB71" s="8">
        <f t="shared" ca="1" si="556"/>
        <v>0</v>
      </c>
      <c r="HC71" s="8">
        <f t="shared" ca="1" si="557"/>
        <v>0</v>
      </c>
      <c r="HD71" s="8">
        <f t="shared" ca="1" si="558"/>
        <v>0</v>
      </c>
      <c r="HE71" s="8">
        <f t="shared" ca="1" si="559"/>
        <v>0</v>
      </c>
      <c r="HF71" s="8">
        <f t="shared" ca="1" si="560"/>
        <v>0</v>
      </c>
      <c r="HG71" s="8">
        <f t="shared" ca="1" si="561"/>
        <v>0</v>
      </c>
      <c r="HH71" s="8">
        <f t="shared" ca="1" si="562"/>
        <v>0</v>
      </c>
      <c r="HI71" s="8">
        <f t="shared" ca="1" si="563"/>
        <v>0</v>
      </c>
      <c r="HJ71" s="8">
        <f t="shared" ca="1" si="564"/>
        <v>0</v>
      </c>
      <c r="HK71" s="8">
        <f t="shared" ca="1" si="565"/>
        <v>0</v>
      </c>
      <c r="HL71" s="8">
        <f t="shared" ca="1" si="566"/>
        <v>0</v>
      </c>
      <c r="HM71" s="8">
        <f t="shared" ca="1" si="567"/>
        <v>0</v>
      </c>
      <c r="HN71" s="8">
        <f t="shared" ca="1" si="568"/>
        <v>0</v>
      </c>
      <c r="HO71" s="8">
        <f t="shared" ca="1" si="569"/>
        <v>0</v>
      </c>
      <c r="HP71" s="8">
        <f t="shared" ca="1" si="570"/>
        <v>0</v>
      </c>
      <c r="HQ71" s="8">
        <f t="shared" ca="1" si="571"/>
        <v>0</v>
      </c>
      <c r="HR71" s="8">
        <f t="shared" ca="1" si="572"/>
        <v>0</v>
      </c>
      <c r="HS71" s="8">
        <f t="shared" ca="1" si="573"/>
        <v>0</v>
      </c>
      <c r="HT71" s="8">
        <f t="shared" ca="1" si="574"/>
        <v>0</v>
      </c>
      <c r="HU71" s="8">
        <f t="shared" ca="1" si="575"/>
        <v>0</v>
      </c>
      <c r="HV71" s="8">
        <f t="shared" ca="1" si="576"/>
        <v>0</v>
      </c>
      <c r="HW71" s="8">
        <f t="shared" ca="1" si="577"/>
        <v>0</v>
      </c>
      <c r="HX71" s="8">
        <f t="shared" ca="1" si="578"/>
        <v>0</v>
      </c>
      <c r="HY71" s="8">
        <f t="shared" ca="1" si="579"/>
        <v>0</v>
      </c>
      <c r="HZ71" s="8">
        <f t="shared" ca="1" si="580"/>
        <v>0</v>
      </c>
      <c r="IA71" s="8">
        <f t="shared" ca="1" si="581"/>
        <v>0</v>
      </c>
      <c r="IB71" s="8">
        <f t="shared" ca="1" si="582"/>
        <v>0</v>
      </c>
      <c r="IC71" s="8">
        <f t="shared" ca="1" si="583"/>
        <v>0</v>
      </c>
      <c r="ID71" s="8">
        <f t="shared" ca="1" si="584"/>
        <v>0</v>
      </c>
      <c r="IE71" s="8">
        <f t="shared" ca="1" si="585"/>
        <v>0</v>
      </c>
      <c r="IF71" s="8">
        <f t="shared" ca="1" si="586"/>
        <v>0</v>
      </c>
      <c r="IG71" s="8">
        <f t="shared" ca="1" si="587"/>
        <v>0</v>
      </c>
      <c r="IH71" s="8">
        <f t="shared" ca="1" si="588"/>
        <v>0</v>
      </c>
      <c r="II71" s="8">
        <f t="shared" ca="1" si="589"/>
        <v>0</v>
      </c>
      <c r="IJ71" s="8">
        <f t="shared" ca="1" si="590"/>
        <v>0</v>
      </c>
      <c r="IK71" s="8">
        <f t="shared" ca="1" si="591"/>
        <v>0</v>
      </c>
      <c r="IL71" s="8">
        <f t="shared" ca="1" si="592"/>
        <v>0</v>
      </c>
      <c r="IM71" s="8">
        <f t="shared" ca="1" si="593"/>
        <v>0</v>
      </c>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row>
    <row r="72" spans="1:348" ht="18.399999999999999">
      <c r="A72" s="29"/>
      <c r="B72" s="16"/>
      <c r="C72" s="249"/>
      <c r="D72" s="249"/>
      <c r="E72" s="156"/>
      <c r="F72" s="156"/>
      <c r="G72" s="157"/>
      <c r="H72" s="117" t="str">
        <f>IFERROR(VLOOKUP(E72, 'General Project Info'!$C$32:$I$42, 7, FALSE), "")</f>
        <v/>
      </c>
      <c r="I72" s="118">
        <f>IFERROR(Y72*VLOOKUP(E72, 'General Project Info'!$R$32:$T$42, 3, FALSE), 0)</f>
        <v>0</v>
      </c>
      <c r="J72" s="119">
        <f t="shared" ref="J72:J73" si="605">IFERROR(AA72,0)</f>
        <v>0</v>
      </c>
      <c r="K72" s="119">
        <f t="shared" si="594"/>
        <v>0</v>
      </c>
      <c r="L72" s="162"/>
      <c r="M72" s="162"/>
      <c r="N72" s="163"/>
      <c r="O72" s="163"/>
      <c r="P72" s="163"/>
      <c r="Q72" s="153">
        <f t="shared" si="487"/>
        <v>0</v>
      </c>
      <c r="R72" s="16"/>
      <c r="S72" s="29"/>
      <c r="U72" s="26">
        <f>IFERROR(VLOOKUP($E72, 'Unit Conversions Array'!$B$4:$AA$24, 26, FALSE),0)</f>
        <v>0</v>
      </c>
      <c r="V72">
        <f>VLOOKUP(E72, 'General Project Info'!$R$32:$W$42, 6, FALSE)</f>
        <v>1</v>
      </c>
      <c r="W72">
        <f t="shared" si="488"/>
        <v>0</v>
      </c>
      <c r="X72">
        <f>IFERROR(G72*INDEX('Unit Conversions Array'!$E$4:$Y$24, MATCH('Scenarios &amp; Measures'!E72, 'Unit Conversions Array'!$B$4:$B$24, 0), MATCH('Scenarios &amp; Measures'!H72, 'Unit Conversions Array'!$E$3:$Y$3, 0)), 0)</f>
        <v>0</v>
      </c>
      <c r="Y72" s="8">
        <f t="shared" si="595"/>
        <v>0</v>
      </c>
      <c r="Z72" s="111" t="str">
        <f t="shared" si="596"/>
        <v/>
      </c>
      <c r="AA72" s="111">
        <f>IFERROR(IF(AND(U72=1,E72="Electricity"),Y72*INDEX('Scenarios &amp; Measures'!$AQ$93:$EM$93,1,MATCH(F72+1,'Scenarios &amp; Measures'!$AQ$92:$EM$92,0)), IF(U72=1,$Y72*VLOOKUP($E72, 'General Project Info'!$R$32:$W$42, 5, FALSE),0)),0)</f>
        <v>0</v>
      </c>
      <c r="AB72" s="93">
        <f>IF(E72="Electricity",Y72*SUM(INDEX('Scenarios &amp; Measures'!$AQ$93:$EM$93,1,MATCH(F72+1,'Scenarios &amp; Measures'!$AQ$92:$EM$92,0)):INDEX('Scenarios &amp; Measures'!$AQ$93:$EM$93,1,MATCH(F72+'General Project Info'!$F$20,'Scenarios &amp; Measures'!$AQ$92:$EM$92,0))),SUMIF(E72,"Solar_PV_or_Wind",J72)*$Y$10)</f>
        <v>0</v>
      </c>
      <c r="AC72" s="111">
        <f>IFERROR(IF(U72=0, Y72*VLOOKUP(E72, 'General Project Info'!$R$32:$W$42, 5, FALSE), 0), 0)</f>
        <v>0</v>
      </c>
      <c r="AD72" s="11">
        <f>IFERROR(ROUNDDOWN(($Y$10-(L72-AG72))/L72, 0)*L72+(L72-AG72), 0)</f>
        <v>0</v>
      </c>
      <c r="AE72" s="11">
        <f t="shared" si="597"/>
        <v>20</v>
      </c>
      <c r="AF72" s="11">
        <f t="shared" si="598"/>
        <v>-20</v>
      </c>
      <c r="AG72" s="11">
        <f t="shared" si="599"/>
        <v>0</v>
      </c>
      <c r="AH72">
        <f t="shared" si="489"/>
        <v>0</v>
      </c>
      <c r="AI72" s="116">
        <f t="shared" ca="1" si="600"/>
        <v>0</v>
      </c>
      <c r="AJ72" s="116">
        <f t="shared" ref="AJ72:AJ83" ca="1" si="606">IFERROR(SUMPRODUCT($EQ$12:$IM$12,$EQ72:$IM72)*AC72/1000,0)</f>
        <v>0</v>
      </c>
      <c r="AK72" s="11">
        <f t="shared" ca="1" si="601"/>
        <v>0</v>
      </c>
      <c r="AL72" s="11">
        <f>IF($W$10="RECs", -AA72/VLOOKUP("RECs", 'General Project Info'!$R$32:$W$42, 5, FALSE)*$W$11*IF($Y$11=$AB$12, $Y$10, (1/($AB$12-$Y$11))*(1-($Y$11/$AB$12)^$Y$10)*$AB$12), 0)</f>
        <v>0</v>
      </c>
      <c r="AM72" s="11">
        <f t="shared" si="490"/>
        <v>0</v>
      </c>
      <c r="AN72" s="11">
        <f t="shared" si="491"/>
        <v>0</v>
      </c>
      <c r="AO72" s="11">
        <f t="shared" ca="1" si="602"/>
        <v>0</v>
      </c>
      <c r="AQ72" s="93">
        <f t="shared" ca="1" si="603"/>
        <v>0</v>
      </c>
      <c r="AR72" s="93">
        <f t="shared" ref="AR72:DC75" ca="1" si="607">IFERROR(IF(AR$8&gt;=$F72,IF((AR$8-$F72)&gt;=$Y$10, 0, IF(MOD($AG72+(AR$8-$F72), $L72)=0, (($N72-$O72)*$AB$11^AR$69), 0)),0), 0)</f>
        <v>0</v>
      </c>
      <c r="AS72" s="93">
        <f t="shared" ca="1" si="607"/>
        <v>0</v>
      </c>
      <c r="AT72" s="93">
        <f t="shared" ca="1" si="607"/>
        <v>0</v>
      </c>
      <c r="AU72" s="93">
        <f t="shared" ca="1" si="607"/>
        <v>0</v>
      </c>
      <c r="AV72" s="93">
        <f t="shared" ca="1" si="607"/>
        <v>0</v>
      </c>
      <c r="AW72" s="93">
        <f t="shared" ca="1" si="607"/>
        <v>0</v>
      </c>
      <c r="AX72" s="93">
        <f t="shared" ca="1" si="607"/>
        <v>0</v>
      </c>
      <c r="AY72" s="93">
        <f t="shared" ca="1" si="607"/>
        <v>0</v>
      </c>
      <c r="AZ72" s="93">
        <f t="shared" ca="1" si="607"/>
        <v>0</v>
      </c>
      <c r="BA72" s="93">
        <f t="shared" ca="1" si="607"/>
        <v>0</v>
      </c>
      <c r="BB72" s="93">
        <f t="shared" ca="1" si="607"/>
        <v>0</v>
      </c>
      <c r="BC72" s="93">
        <f t="shared" ca="1" si="607"/>
        <v>0</v>
      </c>
      <c r="BD72" s="93">
        <f t="shared" ca="1" si="607"/>
        <v>0</v>
      </c>
      <c r="BE72" s="93">
        <f t="shared" ca="1" si="607"/>
        <v>0</v>
      </c>
      <c r="BF72" s="93">
        <f t="shared" ca="1" si="607"/>
        <v>0</v>
      </c>
      <c r="BG72" s="93">
        <f t="shared" ca="1" si="607"/>
        <v>0</v>
      </c>
      <c r="BH72" s="93">
        <f t="shared" ca="1" si="607"/>
        <v>0</v>
      </c>
      <c r="BI72" s="93">
        <f t="shared" ca="1" si="607"/>
        <v>0</v>
      </c>
      <c r="BJ72" s="93">
        <f t="shared" ca="1" si="607"/>
        <v>0</v>
      </c>
      <c r="BK72" s="93">
        <f t="shared" ca="1" si="607"/>
        <v>0</v>
      </c>
      <c r="BL72" s="93">
        <f t="shared" ca="1" si="607"/>
        <v>0</v>
      </c>
      <c r="BM72" s="93">
        <f t="shared" ca="1" si="607"/>
        <v>0</v>
      </c>
      <c r="BN72" s="93">
        <f t="shared" ca="1" si="607"/>
        <v>0</v>
      </c>
      <c r="BO72" s="93">
        <f t="shared" ca="1" si="607"/>
        <v>0</v>
      </c>
      <c r="BP72" s="93">
        <f t="shared" ca="1" si="607"/>
        <v>0</v>
      </c>
      <c r="BQ72" s="93">
        <f t="shared" ca="1" si="607"/>
        <v>0</v>
      </c>
      <c r="BR72" s="93">
        <f t="shared" ca="1" si="607"/>
        <v>0</v>
      </c>
      <c r="BS72" s="93">
        <f t="shared" ca="1" si="607"/>
        <v>0</v>
      </c>
      <c r="BT72" s="93">
        <f t="shared" ca="1" si="607"/>
        <v>0</v>
      </c>
      <c r="BU72" s="93">
        <f t="shared" ca="1" si="607"/>
        <v>0</v>
      </c>
      <c r="BV72" s="93">
        <f t="shared" ca="1" si="607"/>
        <v>0</v>
      </c>
      <c r="BW72" s="93">
        <f t="shared" ca="1" si="607"/>
        <v>0</v>
      </c>
      <c r="BX72" s="93">
        <f t="shared" ca="1" si="607"/>
        <v>0</v>
      </c>
      <c r="BY72" s="93">
        <f t="shared" ca="1" si="607"/>
        <v>0</v>
      </c>
      <c r="BZ72" s="93">
        <f t="shared" ca="1" si="607"/>
        <v>0</v>
      </c>
      <c r="CA72" s="93">
        <f t="shared" ca="1" si="607"/>
        <v>0</v>
      </c>
      <c r="CB72" s="93">
        <f t="shared" ca="1" si="607"/>
        <v>0</v>
      </c>
      <c r="CC72" s="93">
        <f t="shared" ca="1" si="607"/>
        <v>0</v>
      </c>
      <c r="CD72" s="93">
        <f t="shared" ca="1" si="607"/>
        <v>0</v>
      </c>
      <c r="CE72" s="93">
        <f t="shared" ca="1" si="607"/>
        <v>0</v>
      </c>
      <c r="CF72" s="93">
        <f t="shared" ca="1" si="607"/>
        <v>0</v>
      </c>
      <c r="CG72" s="93">
        <f t="shared" ca="1" si="607"/>
        <v>0</v>
      </c>
      <c r="CH72" s="93">
        <f t="shared" ca="1" si="607"/>
        <v>0</v>
      </c>
      <c r="CI72" s="93">
        <f t="shared" ca="1" si="607"/>
        <v>0</v>
      </c>
      <c r="CJ72" s="93">
        <f t="shared" ca="1" si="607"/>
        <v>0</v>
      </c>
      <c r="CK72" s="93">
        <f t="shared" ca="1" si="607"/>
        <v>0</v>
      </c>
      <c r="CL72" s="93">
        <f t="shared" ca="1" si="607"/>
        <v>0</v>
      </c>
      <c r="CM72" s="93">
        <f t="shared" ca="1" si="607"/>
        <v>0</v>
      </c>
      <c r="CN72" s="93">
        <f t="shared" ca="1" si="607"/>
        <v>0</v>
      </c>
      <c r="CO72" s="93">
        <f t="shared" ca="1" si="607"/>
        <v>0</v>
      </c>
      <c r="CP72" s="93">
        <f t="shared" ca="1" si="607"/>
        <v>0</v>
      </c>
      <c r="CQ72" s="93">
        <f t="shared" ca="1" si="607"/>
        <v>0</v>
      </c>
      <c r="CR72" s="93">
        <f t="shared" ca="1" si="607"/>
        <v>0</v>
      </c>
      <c r="CS72" s="93">
        <f t="shared" ca="1" si="607"/>
        <v>0</v>
      </c>
      <c r="CT72" s="93">
        <f t="shared" ca="1" si="607"/>
        <v>0</v>
      </c>
      <c r="CU72" s="93">
        <f t="shared" ca="1" si="607"/>
        <v>0</v>
      </c>
      <c r="CV72" s="93">
        <f t="shared" ca="1" si="607"/>
        <v>0</v>
      </c>
      <c r="CW72" s="93">
        <f t="shared" ca="1" si="607"/>
        <v>0</v>
      </c>
      <c r="CX72" s="93">
        <f t="shared" ca="1" si="607"/>
        <v>0</v>
      </c>
      <c r="CY72" s="93">
        <f t="shared" ca="1" si="607"/>
        <v>0</v>
      </c>
      <c r="CZ72" s="93">
        <f t="shared" ca="1" si="607"/>
        <v>0</v>
      </c>
      <c r="DA72" s="93">
        <f t="shared" ca="1" si="607"/>
        <v>0</v>
      </c>
      <c r="DB72" s="93">
        <f t="shared" ca="1" si="607"/>
        <v>0</v>
      </c>
      <c r="DC72" s="93">
        <f t="shared" ca="1" si="607"/>
        <v>0</v>
      </c>
      <c r="DD72" s="93">
        <f t="shared" ca="1" si="493"/>
        <v>0</v>
      </c>
      <c r="DE72" s="93">
        <f t="shared" ca="1" si="493"/>
        <v>0</v>
      </c>
      <c r="DF72" s="93">
        <f t="shared" ca="1" si="493"/>
        <v>0</v>
      </c>
      <c r="DG72" s="93">
        <f t="shared" ca="1" si="493"/>
        <v>0</v>
      </c>
      <c r="DH72" s="93">
        <f t="shared" ca="1" si="493"/>
        <v>0</v>
      </c>
      <c r="DI72" s="93">
        <f t="shared" ca="1" si="493"/>
        <v>0</v>
      </c>
      <c r="DJ72" s="93">
        <f t="shared" ca="1" si="493"/>
        <v>0</v>
      </c>
      <c r="DK72" s="93">
        <f t="shared" ca="1" si="493"/>
        <v>0</v>
      </c>
      <c r="DL72" s="93">
        <f t="shared" ca="1" si="493"/>
        <v>0</v>
      </c>
      <c r="DM72" s="93">
        <f t="shared" ca="1" si="493"/>
        <v>0</v>
      </c>
      <c r="DN72" s="93">
        <f t="shared" ca="1" si="493"/>
        <v>0</v>
      </c>
      <c r="DO72" s="93">
        <f t="shared" ca="1" si="493"/>
        <v>0</v>
      </c>
      <c r="DP72" s="93">
        <f t="shared" ca="1" si="493"/>
        <v>0</v>
      </c>
      <c r="DQ72" s="93">
        <f t="shared" ca="1" si="493"/>
        <v>0</v>
      </c>
      <c r="DR72" s="93">
        <f t="shared" ca="1" si="493"/>
        <v>0</v>
      </c>
      <c r="DS72" s="93">
        <f t="shared" ca="1" si="493"/>
        <v>0</v>
      </c>
      <c r="DT72" s="93">
        <f t="shared" ca="1" si="493"/>
        <v>0</v>
      </c>
      <c r="DU72" s="93">
        <f t="shared" ca="1" si="493"/>
        <v>0</v>
      </c>
      <c r="DV72" s="93">
        <f t="shared" ca="1" si="493"/>
        <v>0</v>
      </c>
      <c r="DW72" s="93">
        <f t="shared" ca="1" si="493"/>
        <v>0</v>
      </c>
      <c r="DX72" s="93">
        <f t="shared" ca="1" si="493"/>
        <v>0</v>
      </c>
      <c r="DY72" s="93">
        <f t="shared" ca="1" si="493"/>
        <v>0</v>
      </c>
      <c r="DZ72" s="93">
        <f t="shared" ca="1" si="493"/>
        <v>0</v>
      </c>
      <c r="EA72" s="93">
        <f t="shared" ca="1" si="493"/>
        <v>0</v>
      </c>
      <c r="EB72" s="93">
        <f t="shared" ca="1" si="493"/>
        <v>0</v>
      </c>
      <c r="EC72" s="93">
        <f t="shared" ca="1" si="493"/>
        <v>0</v>
      </c>
      <c r="ED72" s="93">
        <f t="shared" ca="1" si="493"/>
        <v>0</v>
      </c>
      <c r="EE72" s="93">
        <f t="shared" ca="1" si="493"/>
        <v>0</v>
      </c>
      <c r="EF72" s="93">
        <f t="shared" ca="1" si="493"/>
        <v>0</v>
      </c>
      <c r="EG72" s="93">
        <f t="shared" ca="1" si="493"/>
        <v>0</v>
      </c>
      <c r="EH72" s="93">
        <f t="shared" ca="1" si="493"/>
        <v>0</v>
      </c>
      <c r="EI72" s="93">
        <f t="shared" ca="1" si="493"/>
        <v>0</v>
      </c>
      <c r="EJ72" s="93">
        <f t="shared" ca="1" si="493"/>
        <v>0</v>
      </c>
      <c r="EK72" s="93">
        <f t="shared" ca="1" si="493"/>
        <v>0</v>
      </c>
      <c r="EL72" s="93">
        <f t="shared" ca="1" si="493"/>
        <v>0</v>
      </c>
      <c r="EM72" s="93">
        <f t="shared" ca="1" si="493"/>
        <v>0</v>
      </c>
      <c r="EO72" s="8"/>
      <c r="EP72" s="93"/>
      <c r="EQ72" s="8">
        <f t="shared" ca="1" si="604"/>
        <v>0</v>
      </c>
      <c r="ER72" s="8">
        <f t="shared" ca="1" si="494"/>
        <v>0</v>
      </c>
      <c r="ES72" s="8">
        <f t="shared" ca="1" si="495"/>
        <v>0</v>
      </c>
      <c r="ET72" s="8">
        <f t="shared" ca="1" si="496"/>
        <v>0</v>
      </c>
      <c r="EU72" s="8">
        <f t="shared" ca="1" si="497"/>
        <v>0</v>
      </c>
      <c r="EV72" s="8">
        <f t="shared" ca="1" si="498"/>
        <v>0</v>
      </c>
      <c r="EW72" s="8">
        <f t="shared" ca="1" si="499"/>
        <v>0</v>
      </c>
      <c r="EX72" s="8">
        <f t="shared" ca="1" si="500"/>
        <v>0</v>
      </c>
      <c r="EY72" s="8">
        <f t="shared" ca="1" si="501"/>
        <v>0</v>
      </c>
      <c r="EZ72" s="8">
        <f t="shared" ca="1" si="502"/>
        <v>0</v>
      </c>
      <c r="FA72" s="8">
        <f t="shared" ca="1" si="503"/>
        <v>0</v>
      </c>
      <c r="FB72" s="8">
        <f t="shared" ca="1" si="504"/>
        <v>0</v>
      </c>
      <c r="FC72" s="8">
        <f t="shared" ca="1" si="505"/>
        <v>0</v>
      </c>
      <c r="FD72" s="8">
        <f t="shared" ca="1" si="506"/>
        <v>0</v>
      </c>
      <c r="FE72" s="8">
        <f t="shared" ca="1" si="507"/>
        <v>0</v>
      </c>
      <c r="FF72" s="8">
        <f t="shared" ca="1" si="508"/>
        <v>0</v>
      </c>
      <c r="FG72" s="8">
        <f t="shared" ca="1" si="509"/>
        <v>0</v>
      </c>
      <c r="FH72" s="8">
        <f t="shared" ca="1" si="510"/>
        <v>0</v>
      </c>
      <c r="FI72" s="8">
        <f t="shared" ca="1" si="511"/>
        <v>0</v>
      </c>
      <c r="FJ72" s="8">
        <f t="shared" ca="1" si="512"/>
        <v>0</v>
      </c>
      <c r="FK72" s="8">
        <f t="shared" ca="1" si="513"/>
        <v>0</v>
      </c>
      <c r="FL72" s="8">
        <f t="shared" ca="1" si="514"/>
        <v>0</v>
      </c>
      <c r="FM72" s="8">
        <f t="shared" ca="1" si="515"/>
        <v>0</v>
      </c>
      <c r="FN72" s="8">
        <f t="shared" ca="1" si="516"/>
        <v>0</v>
      </c>
      <c r="FO72" s="8">
        <f t="shared" ca="1" si="517"/>
        <v>0</v>
      </c>
      <c r="FP72" s="8">
        <f t="shared" ca="1" si="518"/>
        <v>0</v>
      </c>
      <c r="FQ72" s="8">
        <f t="shared" ca="1" si="519"/>
        <v>0</v>
      </c>
      <c r="FR72" s="8">
        <f t="shared" ca="1" si="520"/>
        <v>0</v>
      </c>
      <c r="FS72" s="8">
        <f t="shared" ca="1" si="521"/>
        <v>0</v>
      </c>
      <c r="FT72" s="8">
        <f t="shared" ca="1" si="522"/>
        <v>0</v>
      </c>
      <c r="FU72" s="8">
        <f t="shared" ca="1" si="523"/>
        <v>0</v>
      </c>
      <c r="FV72" s="8">
        <f t="shared" ca="1" si="524"/>
        <v>0</v>
      </c>
      <c r="FW72" s="8">
        <f t="shared" ca="1" si="525"/>
        <v>0</v>
      </c>
      <c r="FX72" s="8">
        <f t="shared" ca="1" si="526"/>
        <v>0</v>
      </c>
      <c r="FY72" s="8">
        <f t="shared" ca="1" si="527"/>
        <v>0</v>
      </c>
      <c r="FZ72" s="8">
        <f t="shared" ca="1" si="528"/>
        <v>0</v>
      </c>
      <c r="GA72" s="8">
        <f t="shared" ca="1" si="529"/>
        <v>0</v>
      </c>
      <c r="GB72" s="8">
        <f t="shared" ca="1" si="530"/>
        <v>0</v>
      </c>
      <c r="GC72" s="8">
        <f t="shared" ca="1" si="531"/>
        <v>0</v>
      </c>
      <c r="GD72" s="8">
        <f t="shared" ca="1" si="532"/>
        <v>0</v>
      </c>
      <c r="GE72" s="8">
        <f t="shared" ca="1" si="533"/>
        <v>0</v>
      </c>
      <c r="GF72" s="8">
        <f t="shared" ca="1" si="534"/>
        <v>0</v>
      </c>
      <c r="GG72" s="8">
        <f t="shared" ca="1" si="535"/>
        <v>0</v>
      </c>
      <c r="GH72" s="8">
        <f t="shared" ca="1" si="536"/>
        <v>0</v>
      </c>
      <c r="GI72" s="8">
        <f t="shared" ca="1" si="537"/>
        <v>0</v>
      </c>
      <c r="GJ72" s="8">
        <f t="shared" ca="1" si="538"/>
        <v>0</v>
      </c>
      <c r="GK72" s="8">
        <f t="shared" ca="1" si="539"/>
        <v>0</v>
      </c>
      <c r="GL72" s="8">
        <f t="shared" ca="1" si="540"/>
        <v>0</v>
      </c>
      <c r="GM72" s="8">
        <f t="shared" ca="1" si="541"/>
        <v>0</v>
      </c>
      <c r="GN72" s="8">
        <f t="shared" ca="1" si="542"/>
        <v>0</v>
      </c>
      <c r="GO72" s="8">
        <f t="shared" ca="1" si="543"/>
        <v>0</v>
      </c>
      <c r="GP72" s="8">
        <f t="shared" ca="1" si="544"/>
        <v>0</v>
      </c>
      <c r="GQ72" s="8">
        <f t="shared" ca="1" si="545"/>
        <v>0</v>
      </c>
      <c r="GR72" s="8">
        <f t="shared" ca="1" si="546"/>
        <v>0</v>
      </c>
      <c r="GS72" s="8">
        <f t="shared" ca="1" si="547"/>
        <v>0</v>
      </c>
      <c r="GT72" s="8">
        <f t="shared" ca="1" si="548"/>
        <v>0</v>
      </c>
      <c r="GU72" s="8">
        <f t="shared" ca="1" si="549"/>
        <v>0</v>
      </c>
      <c r="GV72" s="8">
        <f t="shared" ca="1" si="550"/>
        <v>0</v>
      </c>
      <c r="GW72" s="8">
        <f t="shared" ca="1" si="551"/>
        <v>0</v>
      </c>
      <c r="GX72" s="8">
        <f t="shared" ca="1" si="552"/>
        <v>0</v>
      </c>
      <c r="GY72" s="8">
        <f t="shared" ca="1" si="553"/>
        <v>0</v>
      </c>
      <c r="GZ72" s="8">
        <f t="shared" ca="1" si="554"/>
        <v>0</v>
      </c>
      <c r="HA72" s="8">
        <f t="shared" ca="1" si="555"/>
        <v>0</v>
      </c>
      <c r="HB72" s="8">
        <f t="shared" ca="1" si="556"/>
        <v>0</v>
      </c>
      <c r="HC72" s="8">
        <f t="shared" ca="1" si="557"/>
        <v>0</v>
      </c>
      <c r="HD72" s="8">
        <f t="shared" ca="1" si="558"/>
        <v>0</v>
      </c>
      <c r="HE72" s="8">
        <f t="shared" ca="1" si="559"/>
        <v>0</v>
      </c>
      <c r="HF72" s="8">
        <f t="shared" ca="1" si="560"/>
        <v>0</v>
      </c>
      <c r="HG72" s="8">
        <f t="shared" ca="1" si="561"/>
        <v>0</v>
      </c>
      <c r="HH72" s="8">
        <f t="shared" ca="1" si="562"/>
        <v>0</v>
      </c>
      <c r="HI72" s="8">
        <f t="shared" ca="1" si="563"/>
        <v>0</v>
      </c>
      <c r="HJ72" s="8">
        <f t="shared" ca="1" si="564"/>
        <v>0</v>
      </c>
      <c r="HK72" s="8">
        <f t="shared" ca="1" si="565"/>
        <v>0</v>
      </c>
      <c r="HL72" s="8">
        <f t="shared" ca="1" si="566"/>
        <v>0</v>
      </c>
      <c r="HM72" s="8">
        <f t="shared" ca="1" si="567"/>
        <v>0</v>
      </c>
      <c r="HN72" s="8">
        <f t="shared" ca="1" si="568"/>
        <v>0</v>
      </c>
      <c r="HO72" s="8">
        <f t="shared" ca="1" si="569"/>
        <v>0</v>
      </c>
      <c r="HP72" s="8">
        <f t="shared" ca="1" si="570"/>
        <v>0</v>
      </c>
      <c r="HQ72" s="8">
        <f t="shared" ca="1" si="571"/>
        <v>0</v>
      </c>
      <c r="HR72" s="8">
        <f t="shared" ca="1" si="572"/>
        <v>0</v>
      </c>
      <c r="HS72" s="8">
        <f t="shared" ca="1" si="573"/>
        <v>0</v>
      </c>
      <c r="HT72" s="8">
        <f t="shared" ca="1" si="574"/>
        <v>0</v>
      </c>
      <c r="HU72" s="8">
        <f t="shared" ca="1" si="575"/>
        <v>0</v>
      </c>
      <c r="HV72" s="8">
        <f t="shared" ca="1" si="576"/>
        <v>0</v>
      </c>
      <c r="HW72" s="8">
        <f t="shared" ca="1" si="577"/>
        <v>0</v>
      </c>
      <c r="HX72" s="8">
        <f t="shared" ca="1" si="578"/>
        <v>0</v>
      </c>
      <c r="HY72" s="8">
        <f t="shared" ca="1" si="579"/>
        <v>0</v>
      </c>
      <c r="HZ72" s="8">
        <f t="shared" ca="1" si="580"/>
        <v>0</v>
      </c>
      <c r="IA72" s="8">
        <f t="shared" ca="1" si="581"/>
        <v>0</v>
      </c>
      <c r="IB72" s="8">
        <f t="shared" ca="1" si="582"/>
        <v>0</v>
      </c>
      <c r="IC72" s="8">
        <f t="shared" ca="1" si="583"/>
        <v>0</v>
      </c>
      <c r="ID72" s="8">
        <f t="shared" ca="1" si="584"/>
        <v>0</v>
      </c>
      <c r="IE72" s="8">
        <f t="shared" ca="1" si="585"/>
        <v>0</v>
      </c>
      <c r="IF72" s="8">
        <f t="shared" ca="1" si="586"/>
        <v>0</v>
      </c>
      <c r="IG72" s="8">
        <f t="shared" ca="1" si="587"/>
        <v>0</v>
      </c>
      <c r="IH72" s="8">
        <f t="shared" ca="1" si="588"/>
        <v>0</v>
      </c>
      <c r="II72" s="8">
        <f t="shared" ca="1" si="589"/>
        <v>0</v>
      </c>
      <c r="IJ72" s="8">
        <f t="shared" ca="1" si="590"/>
        <v>0</v>
      </c>
      <c r="IK72" s="8">
        <f t="shared" ca="1" si="591"/>
        <v>0</v>
      </c>
      <c r="IL72" s="8">
        <f t="shared" ca="1" si="592"/>
        <v>0</v>
      </c>
      <c r="IM72" s="8">
        <f t="shared" ca="1" si="593"/>
        <v>0</v>
      </c>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row>
    <row r="73" spans="1:348" ht="18.399999999999999">
      <c r="A73" s="29"/>
      <c r="B73" s="16"/>
      <c r="C73" s="249"/>
      <c r="D73" s="249"/>
      <c r="E73" s="156"/>
      <c r="F73" s="156"/>
      <c r="G73" s="157"/>
      <c r="H73" s="117" t="str">
        <f>IFERROR(VLOOKUP(E73, 'General Project Info'!$C$32:$I$42, 7, FALSE), "")</f>
        <v/>
      </c>
      <c r="I73" s="118">
        <f>IFERROR(Y73*VLOOKUP(E73, 'General Project Info'!$R$32:$T$42, 3, FALSE), 0)</f>
        <v>0</v>
      </c>
      <c r="J73" s="119">
        <f t="shared" si="605"/>
        <v>0</v>
      </c>
      <c r="K73" s="119">
        <f t="shared" si="594"/>
        <v>0</v>
      </c>
      <c r="L73" s="162"/>
      <c r="M73" s="162"/>
      <c r="N73" s="163"/>
      <c r="O73" s="163"/>
      <c r="P73" s="163"/>
      <c r="Q73" s="153">
        <f t="shared" si="487"/>
        <v>0</v>
      </c>
      <c r="R73" s="16"/>
      <c r="S73" s="29"/>
      <c r="U73" s="26">
        <f>IFERROR(VLOOKUP($E73, 'Unit Conversions Array'!$B$4:$AA$24, 26, FALSE),0)</f>
        <v>0</v>
      </c>
      <c r="V73">
        <f>VLOOKUP(E73, 'General Project Info'!$R$32:$W$42, 6, FALSE)</f>
        <v>1</v>
      </c>
      <c r="W73">
        <f t="shared" si="488"/>
        <v>0</v>
      </c>
      <c r="X73">
        <f>IFERROR(G73*INDEX('Unit Conversions Array'!$E$4:$Y$24, MATCH('Scenarios &amp; Measures'!E73, 'Unit Conversions Array'!$B$4:$B$24, 0), MATCH('Scenarios &amp; Measures'!H73, 'Unit Conversions Array'!$E$3:$Y$3, 0)), 0)</f>
        <v>0</v>
      </c>
      <c r="Y73" s="8">
        <f t="shared" si="595"/>
        <v>0</v>
      </c>
      <c r="Z73" s="111" t="str">
        <f>IF(AND(U73=1,E73="Electricity"),F73,"")</f>
        <v/>
      </c>
      <c r="AA73" s="111">
        <f>IFERROR(IF(AND(U73=1,E73="Electricity"),Y73*INDEX('Scenarios &amp; Measures'!$AQ$93:$EM$93,1,MATCH(F73+1,'Scenarios &amp; Measures'!$AQ$92:$EM$92,0)), IF(U73=1,$Y73*VLOOKUP($E73, 'General Project Info'!$R$32:$W$42, 5, FALSE),0)),0)</f>
        <v>0</v>
      </c>
      <c r="AB73" s="93">
        <f>IF(E73="Electricity",Y73*SUM(INDEX('Scenarios &amp; Measures'!$AQ$93:$EM$93,1,MATCH(F73+1,'Scenarios &amp; Measures'!$AQ$92:$EM$92,0)):INDEX('Scenarios &amp; Measures'!$AQ$93:$EM$93,1,MATCH(F73+'General Project Info'!$F$20,'Scenarios &amp; Measures'!$AQ$92:$EM$92,0))),SUMIF(E73,"Solar_PV_or_Wind",J73)*$Y$10)</f>
        <v>0</v>
      </c>
      <c r="AC73" s="111">
        <f>IFERROR(IF(U73=0, Y73*VLOOKUP(E73, 'General Project Info'!$R$32:$W$42, 5, FALSE), 0), 0)</f>
        <v>0</v>
      </c>
      <c r="AD73" s="11">
        <f t="shared" ref="AD73:AD83" si="608">IFERROR(ROUNDDOWN(($Y$10-(L73-M73))/L73, 0)*L73+(L73-M73), 0)</f>
        <v>0</v>
      </c>
      <c r="AE73" s="11">
        <f t="shared" si="597"/>
        <v>20</v>
      </c>
      <c r="AF73" s="11">
        <f t="shared" si="598"/>
        <v>-20</v>
      </c>
      <c r="AG73" s="11">
        <f t="shared" si="599"/>
        <v>0</v>
      </c>
      <c r="AH73">
        <f t="shared" si="489"/>
        <v>0</v>
      </c>
      <c r="AI73" s="116">
        <f t="shared" ca="1" si="600"/>
        <v>0</v>
      </c>
      <c r="AJ73" s="116">
        <f t="shared" ca="1" si="606"/>
        <v>0</v>
      </c>
      <c r="AK73" s="11">
        <f t="shared" ca="1" si="601"/>
        <v>0</v>
      </c>
      <c r="AL73" s="11">
        <f>IF($W$10="RECs", -AA73/VLOOKUP("RECs", 'General Project Info'!$R$32:$W$42, 5, FALSE)*$W$11*IF($Y$11=$AB$12, $Y$10, (1/($AB$12-$Y$11))*(1-($Y$11/$AB$12)^$Y$10)*$AB$12), 0)</f>
        <v>0</v>
      </c>
      <c r="AM73" s="11">
        <f t="shared" si="490"/>
        <v>0</v>
      </c>
      <c r="AN73" s="11">
        <f t="shared" si="491"/>
        <v>0</v>
      </c>
      <c r="AO73" s="11">
        <f t="shared" ca="1" si="602"/>
        <v>0</v>
      </c>
      <c r="AQ73" s="93">
        <f t="shared" ca="1" si="603"/>
        <v>0</v>
      </c>
      <c r="AR73" s="93">
        <f t="shared" ca="1" si="607"/>
        <v>0</v>
      </c>
      <c r="AS73" s="93">
        <f t="shared" ca="1" si="607"/>
        <v>0</v>
      </c>
      <c r="AT73" s="93">
        <f t="shared" ca="1" si="607"/>
        <v>0</v>
      </c>
      <c r="AU73" s="93">
        <f t="shared" ca="1" si="607"/>
        <v>0</v>
      </c>
      <c r="AV73" s="93">
        <f t="shared" ca="1" si="607"/>
        <v>0</v>
      </c>
      <c r="AW73" s="93">
        <f t="shared" ca="1" si="607"/>
        <v>0</v>
      </c>
      <c r="AX73" s="93">
        <f t="shared" ca="1" si="607"/>
        <v>0</v>
      </c>
      <c r="AY73" s="93">
        <f t="shared" ca="1" si="607"/>
        <v>0</v>
      </c>
      <c r="AZ73" s="93">
        <f t="shared" ca="1" si="607"/>
        <v>0</v>
      </c>
      <c r="BA73" s="93">
        <f t="shared" ca="1" si="607"/>
        <v>0</v>
      </c>
      <c r="BB73" s="93">
        <f t="shared" ca="1" si="607"/>
        <v>0</v>
      </c>
      <c r="BC73" s="93">
        <f t="shared" ca="1" si="607"/>
        <v>0</v>
      </c>
      <c r="BD73" s="93">
        <f t="shared" ca="1" si="607"/>
        <v>0</v>
      </c>
      <c r="BE73" s="93">
        <f t="shared" ca="1" si="607"/>
        <v>0</v>
      </c>
      <c r="BF73" s="93">
        <f t="shared" ca="1" si="607"/>
        <v>0</v>
      </c>
      <c r="BG73" s="93">
        <f t="shared" ca="1" si="607"/>
        <v>0</v>
      </c>
      <c r="BH73" s="93">
        <f t="shared" ca="1" si="607"/>
        <v>0</v>
      </c>
      <c r="BI73" s="93">
        <f t="shared" ca="1" si="607"/>
        <v>0</v>
      </c>
      <c r="BJ73" s="93">
        <f t="shared" ca="1" si="607"/>
        <v>0</v>
      </c>
      <c r="BK73" s="93">
        <f t="shared" ca="1" si="607"/>
        <v>0</v>
      </c>
      <c r="BL73" s="93">
        <f t="shared" ca="1" si="607"/>
        <v>0</v>
      </c>
      <c r="BM73" s="93">
        <f t="shared" ca="1" si="607"/>
        <v>0</v>
      </c>
      <c r="BN73" s="93">
        <f t="shared" ca="1" si="607"/>
        <v>0</v>
      </c>
      <c r="BO73" s="93">
        <f t="shared" ca="1" si="607"/>
        <v>0</v>
      </c>
      <c r="BP73" s="93">
        <f t="shared" ca="1" si="607"/>
        <v>0</v>
      </c>
      <c r="BQ73" s="93">
        <f t="shared" ca="1" si="607"/>
        <v>0</v>
      </c>
      <c r="BR73" s="93">
        <f t="shared" ca="1" si="607"/>
        <v>0</v>
      </c>
      <c r="BS73" s="93">
        <f t="shared" ca="1" si="607"/>
        <v>0</v>
      </c>
      <c r="BT73" s="93">
        <f t="shared" ca="1" si="607"/>
        <v>0</v>
      </c>
      <c r="BU73" s="93">
        <f t="shared" ca="1" si="607"/>
        <v>0</v>
      </c>
      <c r="BV73" s="93">
        <f t="shared" ca="1" si="607"/>
        <v>0</v>
      </c>
      <c r="BW73" s="93">
        <f t="shared" ca="1" si="607"/>
        <v>0</v>
      </c>
      <c r="BX73" s="93">
        <f t="shared" ca="1" si="607"/>
        <v>0</v>
      </c>
      <c r="BY73" s="93">
        <f t="shared" ca="1" si="607"/>
        <v>0</v>
      </c>
      <c r="BZ73" s="93">
        <f t="shared" ca="1" si="607"/>
        <v>0</v>
      </c>
      <c r="CA73" s="93">
        <f t="shared" ca="1" si="607"/>
        <v>0</v>
      </c>
      <c r="CB73" s="93">
        <f t="shared" ca="1" si="607"/>
        <v>0</v>
      </c>
      <c r="CC73" s="93">
        <f t="shared" ca="1" si="607"/>
        <v>0</v>
      </c>
      <c r="CD73" s="93">
        <f t="shared" ca="1" si="607"/>
        <v>0</v>
      </c>
      <c r="CE73" s="93">
        <f t="shared" ca="1" si="607"/>
        <v>0</v>
      </c>
      <c r="CF73" s="93">
        <f t="shared" ca="1" si="607"/>
        <v>0</v>
      </c>
      <c r="CG73" s="93">
        <f t="shared" ca="1" si="607"/>
        <v>0</v>
      </c>
      <c r="CH73" s="93">
        <f t="shared" ca="1" si="607"/>
        <v>0</v>
      </c>
      <c r="CI73" s="93">
        <f t="shared" ca="1" si="607"/>
        <v>0</v>
      </c>
      <c r="CJ73" s="93">
        <f t="shared" ca="1" si="607"/>
        <v>0</v>
      </c>
      <c r="CK73" s="93">
        <f t="shared" ca="1" si="607"/>
        <v>0</v>
      </c>
      <c r="CL73" s="93">
        <f t="shared" ca="1" si="607"/>
        <v>0</v>
      </c>
      <c r="CM73" s="93">
        <f t="shared" ca="1" si="607"/>
        <v>0</v>
      </c>
      <c r="CN73" s="93">
        <f t="shared" ca="1" si="607"/>
        <v>0</v>
      </c>
      <c r="CO73" s="93">
        <f t="shared" ca="1" si="607"/>
        <v>0</v>
      </c>
      <c r="CP73" s="93">
        <f t="shared" ca="1" si="607"/>
        <v>0</v>
      </c>
      <c r="CQ73" s="93">
        <f t="shared" ca="1" si="607"/>
        <v>0</v>
      </c>
      <c r="CR73" s="93">
        <f t="shared" ca="1" si="607"/>
        <v>0</v>
      </c>
      <c r="CS73" s="93">
        <f t="shared" ca="1" si="607"/>
        <v>0</v>
      </c>
      <c r="CT73" s="93">
        <f t="shared" ca="1" si="607"/>
        <v>0</v>
      </c>
      <c r="CU73" s="93">
        <f t="shared" ca="1" si="607"/>
        <v>0</v>
      </c>
      <c r="CV73" s="93">
        <f t="shared" ca="1" si="607"/>
        <v>0</v>
      </c>
      <c r="CW73" s="93">
        <f t="shared" ca="1" si="607"/>
        <v>0</v>
      </c>
      <c r="CX73" s="93">
        <f t="shared" ca="1" si="607"/>
        <v>0</v>
      </c>
      <c r="CY73" s="93">
        <f t="shared" ca="1" si="607"/>
        <v>0</v>
      </c>
      <c r="CZ73" s="93">
        <f t="shared" ca="1" si="607"/>
        <v>0</v>
      </c>
      <c r="DA73" s="93">
        <f t="shared" ca="1" si="607"/>
        <v>0</v>
      </c>
      <c r="DB73" s="93">
        <f t="shared" ca="1" si="607"/>
        <v>0</v>
      </c>
      <c r="DC73" s="93">
        <f t="shared" ca="1" si="607"/>
        <v>0</v>
      </c>
      <c r="DD73" s="93">
        <f t="shared" ca="1" si="493"/>
        <v>0</v>
      </c>
      <c r="DE73" s="93">
        <f t="shared" ca="1" si="493"/>
        <v>0</v>
      </c>
      <c r="DF73" s="93">
        <f t="shared" ca="1" si="493"/>
        <v>0</v>
      </c>
      <c r="DG73" s="93">
        <f t="shared" ca="1" si="493"/>
        <v>0</v>
      </c>
      <c r="DH73" s="93">
        <f t="shared" ca="1" si="493"/>
        <v>0</v>
      </c>
      <c r="DI73" s="93">
        <f t="shared" ca="1" si="493"/>
        <v>0</v>
      </c>
      <c r="DJ73" s="93">
        <f t="shared" ca="1" si="493"/>
        <v>0</v>
      </c>
      <c r="DK73" s="93">
        <f t="shared" ca="1" si="493"/>
        <v>0</v>
      </c>
      <c r="DL73" s="93">
        <f t="shared" ca="1" si="493"/>
        <v>0</v>
      </c>
      <c r="DM73" s="93">
        <f t="shared" ca="1" si="493"/>
        <v>0</v>
      </c>
      <c r="DN73" s="93">
        <f t="shared" ca="1" si="493"/>
        <v>0</v>
      </c>
      <c r="DO73" s="93">
        <f t="shared" ca="1" si="493"/>
        <v>0</v>
      </c>
      <c r="DP73" s="93">
        <f t="shared" ca="1" si="493"/>
        <v>0</v>
      </c>
      <c r="DQ73" s="93">
        <f t="shared" ca="1" si="493"/>
        <v>0</v>
      </c>
      <c r="DR73" s="93">
        <f t="shared" ca="1" si="493"/>
        <v>0</v>
      </c>
      <c r="DS73" s="93">
        <f t="shared" ca="1" si="493"/>
        <v>0</v>
      </c>
      <c r="DT73" s="93">
        <f t="shared" ca="1" si="493"/>
        <v>0</v>
      </c>
      <c r="DU73" s="93">
        <f t="shared" ca="1" si="493"/>
        <v>0</v>
      </c>
      <c r="DV73" s="93">
        <f t="shared" ca="1" si="493"/>
        <v>0</v>
      </c>
      <c r="DW73" s="93">
        <f t="shared" ca="1" si="493"/>
        <v>0</v>
      </c>
      <c r="DX73" s="93">
        <f t="shared" ca="1" si="493"/>
        <v>0</v>
      </c>
      <c r="DY73" s="93">
        <f t="shared" ca="1" si="493"/>
        <v>0</v>
      </c>
      <c r="DZ73" s="93">
        <f t="shared" ca="1" si="493"/>
        <v>0</v>
      </c>
      <c r="EA73" s="93">
        <f t="shared" ca="1" si="493"/>
        <v>0</v>
      </c>
      <c r="EB73" s="93">
        <f t="shared" ca="1" si="493"/>
        <v>0</v>
      </c>
      <c r="EC73" s="93">
        <f t="shared" ca="1" si="493"/>
        <v>0</v>
      </c>
      <c r="ED73" s="93">
        <f t="shared" ca="1" si="493"/>
        <v>0</v>
      </c>
      <c r="EE73" s="93">
        <f t="shared" ca="1" si="493"/>
        <v>0</v>
      </c>
      <c r="EF73" s="93">
        <f t="shared" ca="1" si="493"/>
        <v>0</v>
      </c>
      <c r="EG73" s="93">
        <f t="shared" ca="1" si="493"/>
        <v>0</v>
      </c>
      <c r="EH73" s="93">
        <f t="shared" ca="1" si="493"/>
        <v>0</v>
      </c>
      <c r="EI73" s="93">
        <f t="shared" ca="1" si="493"/>
        <v>0</v>
      </c>
      <c r="EJ73" s="93">
        <f t="shared" ca="1" si="493"/>
        <v>0</v>
      </c>
      <c r="EK73" s="93">
        <f t="shared" ca="1" si="493"/>
        <v>0</v>
      </c>
      <c r="EL73" s="93">
        <f t="shared" ca="1" si="493"/>
        <v>0</v>
      </c>
      <c r="EM73" s="93">
        <f t="shared" ca="1" si="493"/>
        <v>0</v>
      </c>
      <c r="EO73" s="8"/>
      <c r="EP73" s="93"/>
      <c r="EQ73" s="8">
        <f t="shared" ca="1" si="604"/>
        <v>0</v>
      </c>
      <c r="ER73" s="8">
        <f t="shared" ca="1" si="494"/>
        <v>0</v>
      </c>
      <c r="ES73" s="8">
        <f t="shared" ca="1" si="495"/>
        <v>0</v>
      </c>
      <c r="ET73" s="8">
        <f t="shared" ca="1" si="496"/>
        <v>0</v>
      </c>
      <c r="EU73" s="8">
        <f t="shared" ca="1" si="497"/>
        <v>0</v>
      </c>
      <c r="EV73" s="8">
        <f t="shared" ca="1" si="498"/>
        <v>0</v>
      </c>
      <c r="EW73" s="8">
        <f t="shared" ca="1" si="499"/>
        <v>0</v>
      </c>
      <c r="EX73" s="8">
        <f t="shared" ca="1" si="500"/>
        <v>0</v>
      </c>
      <c r="EY73" s="8">
        <f t="shared" ca="1" si="501"/>
        <v>0</v>
      </c>
      <c r="EZ73" s="8">
        <f t="shared" ca="1" si="502"/>
        <v>0</v>
      </c>
      <c r="FA73" s="8">
        <f t="shared" ca="1" si="503"/>
        <v>0</v>
      </c>
      <c r="FB73" s="8">
        <f t="shared" ca="1" si="504"/>
        <v>0</v>
      </c>
      <c r="FC73" s="8">
        <f t="shared" ca="1" si="505"/>
        <v>0</v>
      </c>
      <c r="FD73" s="8">
        <f t="shared" ca="1" si="506"/>
        <v>0</v>
      </c>
      <c r="FE73" s="8">
        <f t="shared" ca="1" si="507"/>
        <v>0</v>
      </c>
      <c r="FF73" s="8">
        <f t="shared" ca="1" si="508"/>
        <v>0</v>
      </c>
      <c r="FG73" s="8">
        <f t="shared" ca="1" si="509"/>
        <v>0</v>
      </c>
      <c r="FH73" s="8">
        <f t="shared" ca="1" si="510"/>
        <v>0</v>
      </c>
      <c r="FI73" s="8">
        <f t="shared" ca="1" si="511"/>
        <v>0</v>
      </c>
      <c r="FJ73" s="8">
        <f t="shared" ca="1" si="512"/>
        <v>0</v>
      </c>
      <c r="FK73" s="8">
        <f t="shared" ca="1" si="513"/>
        <v>0</v>
      </c>
      <c r="FL73" s="8">
        <f t="shared" ca="1" si="514"/>
        <v>0</v>
      </c>
      <c r="FM73" s="8">
        <f t="shared" ca="1" si="515"/>
        <v>0</v>
      </c>
      <c r="FN73" s="8">
        <f t="shared" ca="1" si="516"/>
        <v>0</v>
      </c>
      <c r="FO73" s="8">
        <f t="shared" ca="1" si="517"/>
        <v>0</v>
      </c>
      <c r="FP73" s="8">
        <f t="shared" ca="1" si="518"/>
        <v>0</v>
      </c>
      <c r="FQ73" s="8">
        <f t="shared" ca="1" si="519"/>
        <v>0</v>
      </c>
      <c r="FR73" s="8">
        <f t="shared" ca="1" si="520"/>
        <v>0</v>
      </c>
      <c r="FS73" s="8">
        <f t="shared" ca="1" si="521"/>
        <v>0</v>
      </c>
      <c r="FT73" s="8">
        <f t="shared" ca="1" si="522"/>
        <v>0</v>
      </c>
      <c r="FU73" s="8">
        <f t="shared" ca="1" si="523"/>
        <v>0</v>
      </c>
      <c r="FV73" s="8">
        <f t="shared" ca="1" si="524"/>
        <v>0</v>
      </c>
      <c r="FW73" s="8">
        <f t="shared" ca="1" si="525"/>
        <v>0</v>
      </c>
      <c r="FX73" s="8">
        <f t="shared" ca="1" si="526"/>
        <v>0</v>
      </c>
      <c r="FY73" s="8">
        <f t="shared" ca="1" si="527"/>
        <v>0</v>
      </c>
      <c r="FZ73" s="8">
        <f t="shared" ca="1" si="528"/>
        <v>0</v>
      </c>
      <c r="GA73" s="8">
        <f t="shared" ca="1" si="529"/>
        <v>0</v>
      </c>
      <c r="GB73" s="8">
        <f t="shared" ca="1" si="530"/>
        <v>0</v>
      </c>
      <c r="GC73" s="8">
        <f t="shared" ca="1" si="531"/>
        <v>0</v>
      </c>
      <c r="GD73" s="8">
        <f t="shared" ca="1" si="532"/>
        <v>0</v>
      </c>
      <c r="GE73" s="8">
        <f t="shared" ca="1" si="533"/>
        <v>0</v>
      </c>
      <c r="GF73" s="8">
        <f t="shared" ca="1" si="534"/>
        <v>0</v>
      </c>
      <c r="GG73" s="8">
        <f t="shared" ca="1" si="535"/>
        <v>0</v>
      </c>
      <c r="GH73" s="8">
        <f t="shared" ca="1" si="536"/>
        <v>0</v>
      </c>
      <c r="GI73" s="8">
        <f t="shared" ca="1" si="537"/>
        <v>0</v>
      </c>
      <c r="GJ73" s="8">
        <f t="shared" ca="1" si="538"/>
        <v>0</v>
      </c>
      <c r="GK73" s="8">
        <f t="shared" ca="1" si="539"/>
        <v>0</v>
      </c>
      <c r="GL73" s="8">
        <f t="shared" ca="1" si="540"/>
        <v>0</v>
      </c>
      <c r="GM73" s="8">
        <f t="shared" ca="1" si="541"/>
        <v>0</v>
      </c>
      <c r="GN73" s="8">
        <f t="shared" ca="1" si="542"/>
        <v>0</v>
      </c>
      <c r="GO73" s="8">
        <f t="shared" ca="1" si="543"/>
        <v>0</v>
      </c>
      <c r="GP73" s="8">
        <f t="shared" ca="1" si="544"/>
        <v>0</v>
      </c>
      <c r="GQ73" s="8">
        <f t="shared" ca="1" si="545"/>
        <v>0</v>
      </c>
      <c r="GR73" s="8">
        <f t="shared" ca="1" si="546"/>
        <v>0</v>
      </c>
      <c r="GS73" s="8">
        <f t="shared" ca="1" si="547"/>
        <v>0</v>
      </c>
      <c r="GT73" s="8">
        <f t="shared" ca="1" si="548"/>
        <v>0</v>
      </c>
      <c r="GU73" s="8">
        <f t="shared" ca="1" si="549"/>
        <v>0</v>
      </c>
      <c r="GV73" s="8">
        <f t="shared" ca="1" si="550"/>
        <v>0</v>
      </c>
      <c r="GW73" s="8">
        <f t="shared" ca="1" si="551"/>
        <v>0</v>
      </c>
      <c r="GX73" s="8">
        <f t="shared" ca="1" si="552"/>
        <v>0</v>
      </c>
      <c r="GY73" s="8">
        <f t="shared" ca="1" si="553"/>
        <v>0</v>
      </c>
      <c r="GZ73" s="8">
        <f t="shared" ca="1" si="554"/>
        <v>0</v>
      </c>
      <c r="HA73" s="8">
        <f t="shared" ca="1" si="555"/>
        <v>0</v>
      </c>
      <c r="HB73" s="8">
        <f t="shared" ca="1" si="556"/>
        <v>0</v>
      </c>
      <c r="HC73" s="8">
        <f t="shared" ca="1" si="557"/>
        <v>0</v>
      </c>
      <c r="HD73" s="8">
        <f t="shared" ca="1" si="558"/>
        <v>0</v>
      </c>
      <c r="HE73" s="8">
        <f t="shared" ca="1" si="559"/>
        <v>0</v>
      </c>
      <c r="HF73" s="8">
        <f t="shared" ca="1" si="560"/>
        <v>0</v>
      </c>
      <c r="HG73" s="8">
        <f t="shared" ca="1" si="561"/>
        <v>0</v>
      </c>
      <c r="HH73" s="8">
        <f t="shared" ca="1" si="562"/>
        <v>0</v>
      </c>
      <c r="HI73" s="8">
        <f t="shared" ca="1" si="563"/>
        <v>0</v>
      </c>
      <c r="HJ73" s="8">
        <f t="shared" ca="1" si="564"/>
        <v>0</v>
      </c>
      <c r="HK73" s="8">
        <f t="shared" ca="1" si="565"/>
        <v>0</v>
      </c>
      <c r="HL73" s="8">
        <f t="shared" ca="1" si="566"/>
        <v>0</v>
      </c>
      <c r="HM73" s="8">
        <f t="shared" ca="1" si="567"/>
        <v>0</v>
      </c>
      <c r="HN73" s="8">
        <f t="shared" ca="1" si="568"/>
        <v>0</v>
      </c>
      <c r="HO73" s="8">
        <f t="shared" ca="1" si="569"/>
        <v>0</v>
      </c>
      <c r="HP73" s="8">
        <f t="shared" ca="1" si="570"/>
        <v>0</v>
      </c>
      <c r="HQ73" s="8">
        <f t="shared" ca="1" si="571"/>
        <v>0</v>
      </c>
      <c r="HR73" s="8">
        <f t="shared" ca="1" si="572"/>
        <v>0</v>
      </c>
      <c r="HS73" s="8">
        <f t="shared" ca="1" si="573"/>
        <v>0</v>
      </c>
      <c r="HT73" s="8">
        <f t="shared" ca="1" si="574"/>
        <v>0</v>
      </c>
      <c r="HU73" s="8">
        <f t="shared" ca="1" si="575"/>
        <v>0</v>
      </c>
      <c r="HV73" s="8">
        <f t="shared" ca="1" si="576"/>
        <v>0</v>
      </c>
      <c r="HW73" s="8">
        <f t="shared" ca="1" si="577"/>
        <v>0</v>
      </c>
      <c r="HX73" s="8">
        <f t="shared" ca="1" si="578"/>
        <v>0</v>
      </c>
      <c r="HY73" s="8">
        <f t="shared" ca="1" si="579"/>
        <v>0</v>
      </c>
      <c r="HZ73" s="8">
        <f t="shared" ca="1" si="580"/>
        <v>0</v>
      </c>
      <c r="IA73" s="8">
        <f t="shared" ca="1" si="581"/>
        <v>0</v>
      </c>
      <c r="IB73" s="8">
        <f t="shared" ca="1" si="582"/>
        <v>0</v>
      </c>
      <c r="IC73" s="8">
        <f t="shared" ca="1" si="583"/>
        <v>0</v>
      </c>
      <c r="ID73" s="8">
        <f t="shared" ca="1" si="584"/>
        <v>0</v>
      </c>
      <c r="IE73" s="8">
        <f t="shared" ca="1" si="585"/>
        <v>0</v>
      </c>
      <c r="IF73" s="8">
        <f t="shared" ca="1" si="586"/>
        <v>0</v>
      </c>
      <c r="IG73" s="8">
        <f t="shared" ca="1" si="587"/>
        <v>0</v>
      </c>
      <c r="IH73" s="8">
        <f t="shared" ca="1" si="588"/>
        <v>0</v>
      </c>
      <c r="II73" s="8">
        <f t="shared" ca="1" si="589"/>
        <v>0</v>
      </c>
      <c r="IJ73" s="8">
        <f t="shared" ca="1" si="590"/>
        <v>0</v>
      </c>
      <c r="IK73" s="8">
        <f t="shared" ca="1" si="591"/>
        <v>0</v>
      </c>
      <c r="IL73" s="8">
        <f t="shared" ca="1" si="592"/>
        <v>0</v>
      </c>
      <c r="IM73" s="8">
        <f t="shared" ca="1" si="593"/>
        <v>0</v>
      </c>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row>
    <row r="74" spans="1:348" ht="18.399999999999999">
      <c r="A74" s="29"/>
      <c r="B74" s="16"/>
      <c r="C74" s="249"/>
      <c r="D74" s="249"/>
      <c r="E74" s="156"/>
      <c r="F74" s="156"/>
      <c r="G74" s="157"/>
      <c r="H74" s="117" t="str">
        <f>IFERROR(VLOOKUP(E74, 'General Project Info'!$C$32:$I$42, 7, FALSE), "")</f>
        <v/>
      </c>
      <c r="I74" s="118">
        <f>IFERROR(Y74*VLOOKUP(E74, 'General Project Info'!$R$32:$T$42, 3, FALSE), 0)</f>
        <v>0</v>
      </c>
      <c r="J74" s="119">
        <f>IFERROR(AA74,0)</f>
        <v>0</v>
      </c>
      <c r="K74" s="119">
        <f t="shared" si="594"/>
        <v>0</v>
      </c>
      <c r="L74" s="162"/>
      <c r="M74" s="162"/>
      <c r="N74" s="163"/>
      <c r="O74" s="163"/>
      <c r="P74" s="163"/>
      <c r="Q74" s="153">
        <f t="shared" si="487"/>
        <v>0</v>
      </c>
      <c r="R74" s="16"/>
      <c r="S74" s="29"/>
      <c r="U74" s="26">
        <f>IFERROR(VLOOKUP($E74, 'Unit Conversions Array'!$B$4:$AA$24, 26, FALSE),0)</f>
        <v>0</v>
      </c>
      <c r="V74">
        <f>VLOOKUP(E74, 'General Project Info'!$R$32:$W$42, 6, FALSE)</f>
        <v>1</v>
      </c>
      <c r="W74">
        <f t="shared" si="488"/>
        <v>0</v>
      </c>
      <c r="X74">
        <f>IFERROR(G74*INDEX('Unit Conversions Array'!$E$4:$Y$24, MATCH('Scenarios &amp; Measures'!E74, 'Unit Conversions Array'!$B$4:$B$24, 0), MATCH('Scenarios &amp; Measures'!H74, 'Unit Conversions Array'!$E$3:$Y$3, 0)), 0)</f>
        <v>0</v>
      </c>
      <c r="Y74" s="8">
        <f t="shared" si="595"/>
        <v>0</v>
      </c>
      <c r="Z74" s="111" t="str">
        <f>IF(AND(U74=1,E74="Electricity"),F74,"")</f>
        <v/>
      </c>
      <c r="AA74" s="111">
        <f>IFERROR(IF(AND(U74=1,E74="Electricity"),Y74*INDEX('Scenarios &amp; Measures'!$AQ$93:$EM$93,1,MATCH(F74+1,'Scenarios &amp; Measures'!$AQ$92:$EM$92,0)), IF(U74=1,$Y74*VLOOKUP($E74, 'General Project Info'!$R$32:$W$42, 5, FALSE),0)),0)</f>
        <v>0</v>
      </c>
      <c r="AB74" s="93">
        <f>IF(E74="Electricity",Y74*SUM(INDEX('Scenarios &amp; Measures'!$AQ$93:$EM$93,1,MATCH(F74+1,'Scenarios &amp; Measures'!$AQ$92:$EM$92,0)):INDEX('Scenarios &amp; Measures'!$AQ$93:$EM$93,1,MATCH(F74+'General Project Info'!$F$20,'Scenarios &amp; Measures'!$AQ$92:$EM$92,0))),SUMIF(E74,"Solar_PV_or_Wind",J74)*$Y$10)</f>
        <v>0</v>
      </c>
      <c r="AC74" s="111">
        <f>IFERROR(IF(U74=0, Y74*VLOOKUP(E74, 'General Project Info'!$R$32:$W$42, 5, FALSE), 0), 0)</f>
        <v>0</v>
      </c>
      <c r="AD74" s="11">
        <f t="shared" si="608"/>
        <v>0</v>
      </c>
      <c r="AE74" s="11">
        <f t="shared" si="597"/>
        <v>20</v>
      </c>
      <c r="AF74" s="11">
        <f t="shared" si="598"/>
        <v>-20</v>
      </c>
      <c r="AG74" s="11">
        <f t="shared" si="599"/>
        <v>0</v>
      </c>
      <c r="AH74">
        <f t="shared" si="489"/>
        <v>0</v>
      </c>
      <c r="AI74" s="116">
        <f t="shared" ca="1" si="600"/>
        <v>0</v>
      </c>
      <c r="AJ74" s="116">
        <f t="shared" ca="1" si="606"/>
        <v>0</v>
      </c>
      <c r="AK74" s="11">
        <f t="shared" ca="1" si="601"/>
        <v>0</v>
      </c>
      <c r="AL74" s="11">
        <f>IF($W$10="RECs", -AA74/VLOOKUP("RECs", 'General Project Info'!$R$32:$W$42, 5, FALSE)*$W$11*IF($Y$11=$AB$12, $Y$10, (1/($AB$12-$Y$11))*(1-($Y$11/$AB$12)^$Y$10)*$AB$12), 0)</f>
        <v>0</v>
      </c>
      <c r="AM74" s="11">
        <f t="shared" si="490"/>
        <v>0</v>
      </c>
      <c r="AN74" s="11">
        <f t="shared" si="491"/>
        <v>0</v>
      </c>
      <c r="AO74" s="11">
        <f t="shared" ca="1" si="602"/>
        <v>0</v>
      </c>
      <c r="AQ74" s="93">
        <f t="shared" ca="1" si="603"/>
        <v>0</v>
      </c>
      <c r="AR74" s="93">
        <f t="shared" ca="1" si="607"/>
        <v>0</v>
      </c>
      <c r="AS74" s="93">
        <f t="shared" ca="1" si="607"/>
        <v>0</v>
      </c>
      <c r="AT74" s="93">
        <f t="shared" ca="1" si="607"/>
        <v>0</v>
      </c>
      <c r="AU74" s="93">
        <f t="shared" ca="1" si="607"/>
        <v>0</v>
      </c>
      <c r="AV74" s="93">
        <f t="shared" ca="1" si="607"/>
        <v>0</v>
      </c>
      <c r="AW74" s="93">
        <f t="shared" ca="1" si="607"/>
        <v>0</v>
      </c>
      <c r="AX74" s="93">
        <f t="shared" ca="1" si="607"/>
        <v>0</v>
      </c>
      <c r="AY74" s="93">
        <f t="shared" ca="1" si="607"/>
        <v>0</v>
      </c>
      <c r="AZ74" s="93">
        <f t="shared" ca="1" si="607"/>
        <v>0</v>
      </c>
      <c r="BA74" s="93">
        <f t="shared" ca="1" si="607"/>
        <v>0</v>
      </c>
      <c r="BB74" s="93">
        <f t="shared" ca="1" si="607"/>
        <v>0</v>
      </c>
      <c r="BC74" s="93">
        <f t="shared" ca="1" si="607"/>
        <v>0</v>
      </c>
      <c r="BD74" s="93">
        <f t="shared" ca="1" si="607"/>
        <v>0</v>
      </c>
      <c r="BE74" s="93">
        <f t="shared" ca="1" si="607"/>
        <v>0</v>
      </c>
      <c r="BF74" s="93">
        <f t="shared" ca="1" si="607"/>
        <v>0</v>
      </c>
      <c r="BG74" s="93">
        <f t="shared" ca="1" si="607"/>
        <v>0</v>
      </c>
      <c r="BH74" s="93">
        <f t="shared" ca="1" si="607"/>
        <v>0</v>
      </c>
      <c r="BI74" s="93">
        <f t="shared" ca="1" si="607"/>
        <v>0</v>
      </c>
      <c r="BJ74" s="93">
        <f t="shared" ca="1" si="607"/>
        <v>0</v>
      </c>
      <c r="BK74" s="93">
        <f t="shared" ca="1" si="607"/>
        <v>0</v>
      </c>
      <c r="BL74" s="93">
        <f t="shared" ca="1" si="607"/>
        <v>0</v>
      </c>
      <c r="BM74" s="93">
        <f t="shared" ca="1" si="607"/>
        <v>0</v>
      </c>
      <c r="BN74" s="93">
        <f t="shared" ca="1" si="607"/>
        <v>0</v>
      </c>
      <c r="BO74" s="93">
        <f t="shared" ca="1" si="607"/>
        <v>0</v>
      </c>
      <c r="BP74" s="93">
        <f t="shared" ca="1" si="607"/>
        <v>0</v>
      </c>
      <c r="BQ74" s="93">
        <f t="shared" ca="1" si="607"/>
        <v>0</v>
      </c>
      <c r="BR74" s="93">
        <f t="shared" ca="1" si="607"/>
        <v>0</v>
      </c>
      <c r="BS74" s="93">
        <f t="shared" ca="1" si="607"/>
        <v>0</v>
      </c>
      <c r="BT74" s="93">
        <f t="shared" ca="1" si="607"/>
        <v>0</v>
      </c>
      <c r="BU74" s="93">
        <f t="shared" ca="1" si="607"/>
        <v>0</v>
      </c>
      <c r="BV74" s="93">
        <f t="shared" ca="1" si="607"/>
        <v>0</v>
      </c>
      <c r="BW74" s="93">
        <f t="shared" ca="1" si="607"/>
        <v>0</v>
      </c>
      <c r="BX74" s="93">
        <f t="shared" ca="1" si="607"/>
        <v>0</v>
      </c>
      <c r="BY74" s="93">
        <f t="shared" ca="1" si="607"/>
        <v>0</v>
      </c>
      <c r="BZ74" s="93">
        <f t="shared" ca="1" si="607"/>
        <v>0</v>
      </c>
      <c r="CA74" s="93">
        <f t="shared" ca="1" si="607"/>
        <v>0</v>
      </c>
      <c r="CB74" s="93">
        <f t="shared" ca="1" si="607"/>
        <v>0</v>
      </c>
      <c r="CC74" s="93">
        <f t="shared" ca="1" si="607"/>
        <v>0</v>
      </c>
      <c r="CD74" s="93">
        <f t="shared" ca="1" si="607"/>
        <v>0</v>
      </c>
      <c r="CE74" s="93">
        <f t="shared" ca="1" si="607"/>
        <v>0</v>
      </c>
      <c r="CF74" s="93">
        <f t="shared" ca="1" si="607"/>
        <v>0</v>
      </c>
      <c r="CG74" s="93">
        <f t="shared" ca="1" si="607"/>
        <v>0</v>
      </c>
      <c r="CH74" s="93">
        <f t="shared" ca="1" si="607"/>
        <v>0</v>
      </c>
      <c r="CI74" s="93">
        <f t="shared" ca="1" si="607"/>
        <v>0</v>
      </c>
      <c r="CJ74" s="93">
        <f t="shared" ca="1" si="607"/>
        <v>0</v>
      </c>
      <c r="CK74" s="93">
        <f t="shared" ca="1" si="607"/>
        <v>0</v>
      </c>
      <c r="CL74" s="93">
        <f t="shared" ca="1" si="607"/>
        <v>0</v>
      </c>
      <c r="CM74" s="93">
        <f t="shared" ca="1" si="607"/>
        <v>0</v>
      </c>
      <c r="CN74" s="93">
        <f t="shared" ca="1" si="607"/>
        <v>0</v>
      </c>
      <c r="CO74" s="93">
        <f t="shared" ca="1" si="607"/>
        <v>0</v>
      </c>
      <c r="CP74" s="93">
        <f t="shared" ca="1" si="607"/>
        <v>0</v>
      </c>
      <c r="CQ74" s="93">
        <f t="shared" ca="1" si="607"/>
        <v>0</v>
      </c>
      <c r="CR74" s="93">
        <f t="shared" ca="1" si="607"/>
        <v>0</v>
      </c>
      <c r="CS74" s="93">
        <f t="shared" ca="1" si="607"/>
        <v>0</v>
      </c>
      <c r="CT74" s="93">
        <f t="shared" ca="1" si="607"/>
        <v>0</v>
      </c>
      <c r="CU74" s="93">
        <f t="shared" ca="1" si="607"/>
        <v>0</v>
      </c>
      <c r="CV74" s="93">
        <f t="shared" ca="1" si="607"/>
        <v>0</v>
      </c>
      <c r="CW74" s="93">
        <f t="shared" ca="1" si="607"/>
        <v>0</v>
      </c>
      <c r="CX74" s="93">
        <f t="shared" ca="1" si="607"/>
        <v>0</v>
      </c>
      <c r="CY74" s="93">
        <f t="shared" ca="1" si="607"/>
        <v>0</v>
      </c>
      <c r="CZ74" s="93">
        <f t="shared" ca="1" si="607"/>
        <v>0</v>
      </c>
      <c r="DA74" s="93">
        <f t="shared" ca="1" si="607"/>
        <v>0</v>
      </c>
      <c r="DB74" s="93">
        <f t="shared" ca="1" si="607"/>
        <v>0</v>
      </c>
      <c r="DC74" s="93">
        <f t="shared" ca="1" si="607"/>
        <v>0</v>
      </c>
      <c r="DD74" s="93">
        <f t="shared" ca="1" si="493"/>
        <v>0</v>
      </c>
      <c r="DE74" s="93">
        <f t="shared" ca="1" si="493"/>
        <v>0</v>
      </c>
      <c r="DF74" s="93">
        <f t="shared" ca="1" si="493"/>
        <v>0</v>
      </c>
      <c r="DG74" s="93">
        <f t="shared" ca="1" si="493"/>
        <v>0</v>
      </c>
      <c r="DH74" s="93">
        <f t="shared" ca="1" si="493"/>
        <v>0</v>
      </c>
      <c r="DI74" s="93">
        <f t="shared" ca="1" si="493"/>
        <v>0</v>
      </c>
      <c r="DJ74" s="93">
        <f t="shared" ca="1" si="493"/>
        <v>0</v>
      </c>
      <c r="DK74" s="93">
        <f t="shared" ca="1" si="493"/>
        <v>0</v>
      </c>
      <c r="DL74" s="93">
        <f t="shared" ca="1" si="493"/>
        <v>0</v>
      </c>
      <c r="DM74" s="93">
        <f t="shared" ca="1" si="493"/>
        <v>0</v>
      </c>
      <c r="DN74" s="93">
        <f t="shared" ca="1" si="493"/>
        <v>0</v>
      </c>
      <c r="DO74" s="93">
        <f t="shared" ca="1" si="493"/>
        <v>0</v>
      </c>
      <c r="DP74" s="93">
        <f t="shared" ca="1" si="493"/>
        <v>0</v>
      </c>
      <c r="DQ74" s="93">
        <f t="shared" ca="1" si="493"/>
        <v>0</v>
      </c>
      <c r="DR74" s="93">
        <f t="shared" ca="1" si="493"/>
        <v>0</v>
      </c>
      <c r="DS74" s="93">
        <f t="shared" ca="1" si="493"/>
        <v>0</v>
      </c>
      <c r="DT74" s="93">
        <f t="shared" ca="1" si="493"/>
        <v>0</v>
      </c>
      <c r="DU74" s="93">
        <f t="shared" ca="1" si="493"/>
        <v>0</v>
      </c>
      <c r="DV74" s="93">
        <f t="shared" ca="1" si="493"/>
        <v>0</v>
      </c>
      <c r="DW74" s="93">
        <f t="shared" ca="1" si="493"/>
        <v>0</v>
      </c>
      <c r="DX74" s="93">
        <f t="shared" ca="1" si="493"/>
        <v>0</v>
      </c>
      <c r="DY74" s="93">
        <f t="shared" ca="1" si="493"/>
        <v>0</v>
      </c>
      <c r="DZ74" s="93">
        <f t="shared" ca="1" si="493"/>
        <v>0</v>
      </c>
      <c r="EA74" s="93">
        <f t="shared" ca="1" si="493"/>
        <v>0</v>
      </c>
      <c r="EB74" s="93">
        <f t="shared" ca="1" si="493"/>
        <v>0</v>
      </c>
      <c r="EC74" s="93">
        <f t="shared" ca="1" si="493"/>
        <v>0</v>
      </c>
      <c r="ED74" s="93">
        <f t="shared" ca="1" si="493"/>
        <v>0</v>
      </c>
      <c r="EE74" s="93">
        <f t="shared" ca="1" si="493"/>
        <v>0</v>
      </c>
      <c r="EF74" s="93">
        <f t="shared" ca="1" si="493"/>
        <v>0</v>
      </c>
      <c r="EG74" s="93">
        <f t="shared" ca="1" si="493"/>
        <v>0</v>
      </c>
      <c r="EH74" s="93">
        <f t="shared" ca="1" si="493"/>
        <v>0</v>
      </c>
      <c r="EI74" s="93">
        <f t="shared" ca="1" si="493"/>
        <v>0</v>
      </c>
      <c r="EJ74" s="93">
        <f t="shared" ca="1" si="493"/>
        <v>0</v>
      </c>
      <c r="EK74" s="93">
        <f t="shared" ca="1" si="493"/>
        <v>0</v>
      </c>
      <c r="EL74" s="93">
        <f t="shared" ca="1" si="493"/>
        <v>0</v>
      </c>
      <c r="EM74" s="93">
        <f t="shared" ca="1" si="493"/>
        <v>0</v>
      </c>
      <c r="EO74" s="8"/>
      <c r="EP74" s="93"/>
      <c r="EQ74" s="8">
        <f t="shared" ca="1" si="604"/>
        <v>0</v>
      </c>
      <c r="ER74" s="8">
        <f t="shared" ca="1" si="494"/>
        <v>0</v>
      </c>
      <c r="ES74" s="8">
        <f t="shared" ca="1" si="495"/>
        <v>0</v>
      </c>
      <c r="ET74" s="8">
        <f t="shared" ca="1" si="496"/>
        <v>0</v>
      </c>
      <c r="EU74" s="8">
        <f t="shared" ca="1" si="497"/>
        <v>0</v>
      </c>
      <c r="EV74" s="8">
        <f t="shared" ca="1" si="498"/>
        <v>0</v>
      </c>
      <c r="EW74" s="8">
        <f t="shared" ca="1" si="499"/>
        <v>0</v>
      </c>
      <c r="EX74" s="8">
        <f t="shared" ca="1" si="500"/>
        <v>0</v>
      </c>
      <c r="EY74" s="8">
        <f t="shared" ca="1" si="501"/>
        <v>0</v>
      </c>
      <c r="EZ74" s="8">
        <f t="shared" ca="1" si="502"/>
        <v>0</v>
      </c>
      <c r="FA74" s="8">
        <f t="shared" ca="1" si="503"/>
        <v>0</v>
      </c>
      <c r="FB74" s="8">
        <f t="shared" ca="1" si="504"/>
        <v>0</v>
      </c>
      <c r="FC74" s="8">
        <f t="shared" ca="1" si="505"/>
        <v>0</v>
      </c>
      <c r="FD74" s="8">
        <f t="shared" ca="1" si="506"/>
        <v>0</v>
      </c>
      <c r="FE74" s="8">
        <f t="shared" ca="1" si="507"/>
        <v>0</v>
      </c>
      <c r="FF74" s="8">
        <f t="shared" ca="1" si="508"/>
        <v>0</v>
      </c>
      <c r="FG74" s="8">
        <f t="shared" ca="1" si="509"/>
        <v>0</v>
      </c>
      <c r="FH74" s="8">
        <f t="shared" ca="1" si="510"/>
        <v>0</v>
      </c>
      <c r="FI74" s="8">
        <f t="shared" ca="1" si="511"/>
        <v>0</v>
      </c>
      <c r="FJ74" s="8">
        <f t="shared" ca="1" si="512"/>
        <v>0</v>
      </c>
      <c r="FK74" s="8">
        <f t="shared" ca="1" si="513"/>
        <v>0</v>
      </c>
      <c r="FL74" s="8">
        <f t="shared" ca="1" si="514"/>
        <v>0</v>
      </c>
      <c r="FM74" s="8">
        <f t="shared" ca="1" si="515"/>
        <v>0</v>
      </c>
      <c r="FN74" s="8">
        <f t="shared" ca="1" si="516"/>
        <v>0</v>
      </c>
      <c r="FO74" s="8">
        <f t="shared" ca="1" si="517"/>
        <v>0</v>
      </c>
      <c r="FP74" s="8">
        <f t="shared" ca="1" si="518"/>
        <v>0</v>
      </c>
      <c r="FQ74" s="8">
        <f t="shared" ca="1" si="519"/>
        <v>0</v>
      </c>
      <c r="FR74" s="8">
        <f t="shared" ca="1" si="520"/>
        <v>0</v>
      </c>
      <c r="FS74" s="8">
        <f t="shared" ca="1" si="521"/>
        <v>0</v>
      </c>
      <c r="FT74" s="8">
        <f t="shared" ca="1" si="522"/>
        <v>0</v>
      </c>
      <c r="FU74" s="8">
        <f t="shared" ca="1" si="523"/>
        <v>0</v>
      </c>
      <c r="FV74" s="8">
        <f t="shared" ca="1" si="524"/>
        <v>0</v>
      </c>
      <c r="FW74" s="8">
        <f t="shared" ca="1" si="525"/>
        <v>0</v>
      </c>
      <c r="FX74" s="8">
        <f t="shared" ca="1" si="526"/>
        <v>0</v>
      </c>
      <c r="FY74" s="8">
        <f t="shared" ca="1" si="527"/>
        <v>0</v>
      </c>
      <c r="FZ74" s="8">
        <f t="shared" ca="1" si="528"/>
        <v>0</v>
      </c>
      <c r="GA74" s="8">
        <f t="shared" ca="1" si="529"/>
        <v>0</v>
      </c>
      <c r="GB74" s="8">
        <f t="shared" ca="1" si="530"/>
        <v>0</v>
      </c>
      <c r="GC74" s="8">
        <f t="shared" ca="1" si="531"/>
        <v>0</v>
      </c>
      <c r="GD74" s="8">
        <f t="shared" ca="1" si="532"/>
        <v>0</v>
      </c>
      <c r="GE74" s="8">
        <f t="shared" ca="1" si="533"/>
        <v>0</v>
      </c>
      <c r="GF74" s="8">
        <f t="shared" ca="1" si="534"/>
        <v>0</v>
      </c>
      <c r="GG74" s="8">
        <f t="shared" ca="1" si="535"/>
        <v>0</v>
      </c>
      <c r="GH74" s="8">
        <f t="shared" ca="1" si="536"/>
        <v>0</v>
      </c>
      <c r="GI74" s="8">
        <f t="shared" ca="1" si="537"/>
        <v>0</v>
      </c>
      <c r="GJ74" s="8">
        <f t="shared" ca="1" si="538"/>
        <v>0</v>
      </c>
      <c r="GK74" s="8">
        <f t="shared" ca="1" si="539"/>
        <v>0</v>
      </c>
      <c r="GL74" s="8">
        <f t="shared" ca="1" si="540"/>
        <v>0</v>
      </c>
      <c r="GM74" s="8">
        <f t="shared" ca="1" si="541"/>
        <v>0</v>
      </c>
      <c r="GN74" s="8">
        <f t="shared" ca="1" si="542"/>
        <v>0</v>
      </c>
      <c r="GO74" s="8">
        <f t="shared" ca="1" si="543"/>
        <v>0</v>
      </c>
      <c r="GP74" s="8">
        <f t="shared" ca="1" si="544"/>
        <v>0</v>
      </c>
      <c r="GQ74" s="8">
        <f t="shared" ca="1" si="545"/>
        <v>0</v>
      </c>
      <c r="GR74" s="8">
        <f t="shared" ca="1" si="546"/>
        <v>0</v>
      </c>
      <c r="GS74" s="8">
        <f t="shared" ca="1" si="547"/>
        <v>0</v>
      </c>
      <c r="GT74" s="8">
        <f t="shared" ca="1" si="548"/>
        <v>0</v>
      </c>
      <c r="GU74" s="8">
        <f t="shared" ca="1" si="549"/>
        <v>0</v>
      </c>
      <c r="GV74" s="8">
        <f t="shared" ca="1" si="550"/>
        <v>0</v>
      </c>
      <c r="GW74" s="8">
        <f t="shared" ca="1" si="551"/>
        <v>0</v>
      </c>
      <c r="GX74" s="8">
        <f t="shared" ca="1" si="552"/>
        <v>0</v>
      </c>
      <c r="GY74" s="8">
        <f t="shared" ca="1" si="553"/>
        <v>0</v>
      </c>
      <c r="GZ74" s="8">
        <f t="shared" ca="1" si="554"/>
        <v>0</v>
      </c>
      <c r="HA74" s="8">
        <f t="shared" ca="1" si="555"/>
        <v>0</v>
      </c>
      <c r="HB74" s="8">
        <f t="shared" ca="1" si="556"/>
        <v>0</v>
      </c>
      <c r="HC74" s="8">
        <f t="shared" ca="1" si="557"/>
        <v>0</v>
      </c>
      <c r="HD74" s="8">
        <f t="shared" ca="1" si="558"/>
        <v>0</v>
      </c>
      <c r="HE74" s="8">
        <f t="shared" ca="1" si="559"/>
        <v>0</v>
      </c>
      <c r="HF74" s="8">
        <f t="shared" ca="1" si="560"/>
        <v>0</v>
      </c>
      <c r="HG74" s="8">
        <f t="shared" ca="1" si="561"/>
        <v>0</v>
      </c>
      <c r="HH74" s="8">
        <f t="shared" ca="1" si="562"/>
        <v>0</v>
      </c>
      <c r="HI74" s="8">
        <f t="shared" ca="1" si="563"/>
        <v>0</v>
      </c>
      <c r="HJ74" s="8">
        <f t="shared" ca="1" si="564"/>
        <v>0</v>
      </c>
      <c r="HK74" s="8">
        <f t="shared" ca="1" si="565"/>
        <v>0</v>
      </c>
      <c r="HL74" s="8">
        <f t="shared" ca="1" si="566"/>
        <v>0</v>
      </c>
      <c r="HM74" s="8">
        <f t="shared" ca="1" si="567"/>
        <v>0</v>
      </c>
      <c r="HN74" s="8">
        <f t="shared" ca="1" si="568"/>
        <v>0</v>
      </c>
      <c r="HO74" s="8">
        <f t="shared" ca="1" si="569"/>
        <v>0</v>
      </c>
      <c r="HP74" s="8">
        <f t="shared" ca="1" si="570"/>
        <v>0</v>
      </c>
      <c r="HQ74" s="8">
        <f t="shared" ca="1" si="571"/>
        <v>0</v>
      </c>
      <c r="HR74" s="8">
        <f t="shared" ca="1" si="572"/>
        <v>0</v>
      </c>
      <c r="HS74" s="8">
        <f t="shared" ca="1" si="573"/>
        <v>0</v>
      </c>
      <c r="HT74" s="8">
        <f t="shared" ca="1" si="574"/>
        <v>0</v>
      </c>
      <c r="HU74" s="8">
        <f t="shared" ca="1" si="575"/>
        <v>0</v>
      </c>
      <c r="HV74" s="8">
        <f t="shared" ca="1" si="576"/>
        <v>0</v>
      </c>
      <c r="HW74" s="8">
        <f t="shared" ca="1" si="577"/>
        <v>0</v>
      </c>
      <c r="HX74" s="8">
        <f t="shared" ca="1" si="578"/>
        <v>0</v>
      </c>
      <c r="HY74" s="8">
        <f t="shared" ca="1" si="579"/>
        <v>0</v>
      </c>
      <c r="HZ74" s="8">
        <f t="shared" ca="1" si="580"/>
        <v>0</v>
      </c>
      <c r="IA74" s="8">
        <f t="shared" ca="1" si="581"/>
        <v>0</v>
      </c>
      <c r="IB74" s="8">
        <f t="shared" ca="1" si="582"/>
        <v>0</v>
      </c>
      <c r="IC74" s="8">
        <f t="shared" ca="1" si="583"/>
        <v>0</v>
      </c>
      <c r="ID74" s="8">
        <f t="shared" ca="1" si="584"/>
        <v>0</v>
      </c>
      <c r="IE74" s="8">
        <f t="shared" ca="1" si="585"/>
        <v>0</v>
      </c>
      <c r="IF74" s="8">
        <f t="shared" ca="1" si="586"/>
        <v>0</v>
      </c>
      <c r="IG74" s="8">
        <f t="shared" ca="1" si="587"/>
        <v>0</v>
      </c>
      <c r="IH74" s="8">
        <f t="shared" ca="1" si="588"/>
        <v>0</v>
      </c>
      <c r="II74" s="8">
        <f t="shared" ca="1" si="589"/>
        <v>0</v>
      </c>
      <c r="IJ74" s="8">
        <f t="shared" ca="1" si="590"/>
        <v>0</v>
      </c>
      <c r="IK74" s="8">
        <f t="shared" ca="1" si="591"/>
        <v>0</v>
      </c>
      <c r="IL74" s="8">
        <f t="shared" ca="1" si="592"/>
        <v>0</v>
      </c>
      <c r="IM74" s="8">
        <f t="shared" ca="1" si="593"/>
        <v>0</v>
      </c>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row>
    <row r="75" spans="1:348" ht="18.399999999999999">
      <c r="A75" s="29"/>
      <c r="B75" s="16"/>
      <c r="C75" s="249"/>
      <c r="D75" s="249"/>
      <c r="E75" s="156"/>
      <c r="F75" s="156"/>
      <c r="G75" s="157"/>
      <c r="H75" s="117" t="str">
        <f>IFERROR(VLOOKUP(E75, 'General Project Info'!$C$32:$I$42, 7, FALSE), "")</f>
        <v/>
      </c>
      <c r="I75" s="118">
        <f>IFERROR(Y75*VLOOKUP(E75, 'General Project Info'!$R$32:$T$42, 3, FALSE), 0)</f>
        <v>0</v>
      </c>
      <c r="J75" s="119">
        <f t="shared" ref="J75:J83" si="609">IFERROR(AA75,0)</f>
        <v>0</v>
      </c>
      <c r="K75" s="119">
        <f t="shared" si="594"/>
        <v>0</v>
      </c>
      <c r="L75" s="162"/>
      <c r="M75" s="162"/>
      <c r="N75" s="163"/>
      <c r="O75" s="163"/>
      <c r="P75" s="163"/>
      <c r="Q75" s="153">
        <f t="shared" si="487"/>
        <v>0</v>
      </c>
      <c r="R75" s="16"/>
      <c r="S75" s="29"/>
      <c r="U75" s="26">
        <f>IFERROR(VLOOKUP($E75, 'Unit Conversions Array'!$B$4:$AA$24, 26, FALSE),0)</f>
        <v>0</v>
      </c>
      <c r="V75">
        <f>VLOOKUP(E75, 'General Project Info'!$R$32:$W$42, 6, FALSE)</f>
        <v>1</v>
      </c>
      <c r="W75">
        <f t="shared" si="488"/>
        <v>0</v>
      </c>
      <c r="X75">
        <f>IFERROR(G75*INDEX('Unit Conversions Array'!$E$4:$Y$24, MATCH('Scenarios &amp; Measures'!E75, 'Unit Conversions Array'!$B$4:$B$24, 0), MATCH('Scenarios &amp; Measures'!H75, 'Unit Conversions Array'!$E$3:$Y$3, 0)), 0)</f>
        <v>0</v>
      </c>
      <c r="Y75" s="8">
        <f t="shared" si="595"/>
        <v>0</v>
      </c>
      <c r="Z75" s="111" t="str">
        <f>IF(AND(U75=1,E75="Electricity"),F75,"")</f>
        <v/>
      </c>
      <c r="AA75" s="111">
        <f>IFERROR(IF(AND(U75=1,E75="Electricity"),Y75*INDEX('Scenarios &amp; Measures'!$AQ$93:$EM$93,1,MATCH(F75+1,'Scenarios &amp; Measures'!$AQ$92:$EM$92,0)), IF(U75=1,$Y75*VLOOKUP($E75, 'General Project Info'!$R$32:$W$42, 5, FALSE),0)),0)</f>
        <v>0</v>
      </c>
      <c r="AB75" s="93">
        <f>IF(E75="Electricity",Y75*SUM(INDEX('Scenarios &amp; Measures'!$AQ$93:$EM$93,1,MATCH(F75+1,'Scenarios &amp; Measures'!$AQ$92:$EM$92,0)):INDEX('Scenarios &amp; Measures'!$AQ$93:$EM$93,1,MATCH(F75+'General Project Info'!$F$20,'Scenarios &amp; Measures'!$AQ$92:$EM$92,0))),SUMIF(E75,"Solar_PV_or_Wind",J75)*$Y$10)</f>
        <v>0</v>
      </c>
      <c r="AC75" s="111">
        <f>IFERROR(IF(U75=0, Y75*VLOOKUP(E75, 'General Project Info'!$R$32:$W$42, 5, FALSE), 0), 0)</f>
        <v>0</v>
      </c>
      <c r="AD75" s="11">
        <f t="shared" si="608"/>
        <v>0</v>
      </c>
      <c r="AE75" s="11">
        <f t="shared" si="597"/>
        <v>20</v>
      </c>
      <c r="AF75" s="11">
        <f t="shared" si="598"/>
        <v>-20</v>
      </c>
      <c r="AG75" s="11">
        <f t="shared" si="599"/>
        <v>0</v>
      </c>
      <c r="AH75">
        <f t="shared" si="489"/>
        <v>0</v>
      </c>
      <c r="AI75" s="116">
        <f t="shared" ca="1" si="600"/>
        <v>0</v>
      </c>
      <c r="AJ75" s="116">
        <f t="shared" ca="1" si="606"/>
        <v>0</v>
      </c>
      <c r="AK75" s="11">
        <f t="shared" ca="1" si="601"/>
        <v>0</v>
      </c>
      <c r="AL75" s="11">
        <f>IF($W$10="RECs", -AA75/VLOOKUP("RECs", 'General Project Info'!$R$32:$W$42, 5, FALSE)*$W$11*IF($Y$11=$AB$12, $Y$10, (1/($AB$12-$Y$11))*(1-($Y$11/$AB$12)^$Y$10)*$AB$12), 0)</f>
        <v>0</v>
      </c>
      <c r="AM75" s="11">
        <f t="shared" si="490"/>
        <v>0</v>
      </c>
      <c r="AN75" s="11">
        <f t="shared" si="491"/>
        <v>0</v>
      </c>
      <c r="AO75" s="11">
        <f t="shared" ca="1" si="602"/>
        <v>0</v>
      </c>
      <c r="AQ75" s="93">
        <f t="shared" ca="1" si="603"/>
        <v>0</v>
      </c>
      <c r="AR75" s="93">
        <f t="shared" ca="1" si="607"/>
        <v>0</v>
      </c>
      <c r="AS75" s="93">
        <f t="shared" ca="1" si="607"/>
        <v>0</v>
      </c>
      <c r="AT75" s="93">
        <f t="shared" ca="1" si="607"/>
        <v>0</v>
      </c>
      <c r="AU75" s="93">
        <f t="shared" ca="1" si="607"/>
        <v>0</v>
      </c>
      <c r="AV75" s="93">
        <f t="shared" ca="1" si="607"/>
        <v>0</v>
      </c>
      <c r="AW75" s="93">
        <f t="shared" ca="1" si="607"/>
        <v>0</v>
      </c>
      <c r="AX75" s="93">
        <f t="shared" ca="1" si="607"/>
        <v>0</v>
      </c>
      <c r="AY75" s="93">
        <f t="shared" ca="1" si="607"/>
        <v>0</v>
      </c>
      <c r="AZ75" s="93">
        <f t="shared" ca="1" si="607"/>
        <v>0</v>
      </c>
      <c r="BA75" s="93">
        <f t="shared" ca="1" si="607"/>
        <v>0</v>
      </c>
      <c r="BB75" s="93">
        <f t="shared" ca="1" si="607"/>
        <v>0</v>
      </c>
      <c r="BC75" s="93">
        <f t="shared" ca="1" si="607"/>
        <v>0</v>
      </c>
      <c r="BD75" s="93">
        <f t="shared" ca="1" si="607"/>
        <v>0</v>
      </c>
      <c r="BE75" s="93">
        <f t="shared" ca="1" si="607"/>
        <v>0</v>
      </c>
      <c r="BF75" s="93">
        <f t="shared" ca="1" si="607"/>
        <v>0</v>
      </c>
      <c r="BG75" s="93">
        <f t="shared" ca="1" si="607"/>
        <v>0</v>
      </c>
      <c r="BH75" s="93">
        <f t="shared" ca="1" si="607"/>
        <v>0</v>
      </c>
      <c r="BI75" s="93">
        <f t="shared" ca="1" si="607"/>
        <v>0</v>
      </c>
      <c r="BJ75" s="93">
        <f t="shared" ca="1" si="607"/>
        <v>0</v>
      </c>
      <c r="BK75" s="93">
        <f t="shared" ca="1" si="607"/>
        <v>0</v>
      </c>
      <c r="BL75" s="93">
        <f t="shared" ca="1" si="607"/>
        <v>0</v>
      </c>
      <c r="BM75" s="93">
        <f t="shared" ca="1" si="607"/>
        <v>0</v>
      </c>
      <c r="BN75" s="93">
        <f t="shared" ca="1" si="607"/>
        <v>0</v>
      </c>
      <c r="BO75" s="93">
        <f t="shared" ca="1" si="607"/>
        <v>0</v>
      </c>
      <c r="BP75" s="93">
        <f t="shared" ca="1" si="607"/>
        <v>0</v>
      </c>
      <c r="BQ75" s="93">
        <f t="shared" ca="1" si="607"/>
        <v>0</v>
      </c>
      <c r="BR75" s="93">
        <f t="shared" ca="1" si="607"/>
        <v>0</v>
      </c>
      <c r="BS75" s="93">
        <f t="shared" ca="1" si="607"/>
        <v>0</v>
      </c>
      <c r="BT75" s="93">
        <f t="shared" ca="1" si="607"/>
        <v>0</v>
      </c>
      <c r="BU75" s="93">
        <f t="shared" ca="1" si="607"/>
        <v>0</v>
      </c>
      <c r="BV75" s="93">
        <f t="shared" ca="1" si="607"/>
        <v>0</v>
      </c>
      <c r="BW75" s="93">
        <f t="shared" ca="1" si="607"/>
        <v>0</v>
      </c>
      <c r="BX75" s="93">
        <f t="shared" ca="1" si="607"/>
        <v>0</v>
      </c>
      <c r="BY75" s="93">
        <f t="shared" ca="1" si="607"/>
        <v>0</v>
      </c>
      <c r="BZ75" s="93">
        <f t="shared" ca="1" si="607"/>
        <v>0</v>
      </c>
      <c r="CA75" s="93">
        <f t="shared" ca="1" si="607"/>
        <v>0</v>
      </c>
      <c r="CB75" s="93">
        <f t="shared" ca="1" si="607"/>
        <v>0</v>
      </c>
      <c r="CC75" s="93">
        <f t="shared" ca="1" si="607"/>
        <v>0</v>
      </c>
      <c r="CD75" s="93">
        <f t="shared" ca="1" si="607"/>
        <v>0</v>
      </c>
      <c r="CE75" s="93">
        <f t="shared" ca="1" si="607"/>
        <v>0</v>
      </c>
      <c r="CF75" s="93">
        <f t="shared" ca="1" si="607"/>
        <v>0</v>
      </c>
      <c r="CG75" s="93">
        <f t="shared" ca="1" si="607"/>
        <v>0</v>
      </c>
      <c r="CH75" s="93">
        <f t="shared" ca="1" si="607"/>
        <v>0</v>
      </c>
      <c r="CI75" s="93">
        <f t="shared" ca="1" si="607"/>
        <v>0</v>
      </c>
      <c r="CJ75" s="93">
        <f t="shared" ca="1" si="607"/>
        <v>0</v>
      </c>
      <c r="CK75" s="93">
        <f t="shared" ca="1" si="607"/>
        <v>0</v>
      </c>
      <c r="CL75" s="93">
        <f t="shared" ca="1" si="607"/>
        <v>0</v>
      </c>
      <c r="CM75" s="93">
        <f t="shared" ca="1" si="607"/>
        <v>0</v>
      </c>
      <c r="CN75" s="93">
        <f t="shared" ca="1" si="607"/>
        <v>0</v>
      </c>
      <c r="CO75" s="93">
        <f t="shared" ca="1" si="607"/>
        <v>0</v>
      </c>
      <c r="CP75" s="93">
        <f t="shared" ca="1" si="607"/>
        <v>0</v>
      </c>
      <c r="CQ75" s="93">
        <f t="shared" ca="1" si="607"/>
        <v>0</v>
      </c>
      <c r="CR75" s="93">
        <f t="shared" ca="1" si="607"/>
        <v>0</v>
      </c>
      <c r="CS75" s="93">
        <f t="shared" ca="1" si="607"/>
        <v>0</v>
      </c>
      <c r="CT75" s="93">
        <f t="shared" ca="1" si="607"/>
        <v>0</v>
      </c>
      <c r="CU75" s="93">
        <f t="shared" ca="1" si="607"/>
        <v>0</v>
      </c>
      <c r="CV75" s="93">
        <f t="shared" ca="1" si="607"/>
        <v>0</v>
      </c>
      <c r="CW75" s="93">
        <f t="shared" ca="1" si="607"/>
        <v>0</v>
      </c>
      <c r="CX75" s="93">
        <f t="shared" ca="1" si="607"/>
        <v>0</v>
      </c>
      <c r="CY75" s="93">
        <f t="shared" ca="1" si="607"/>
        <v>0</v>
      </c>
      <c r="CZ75" s="93">
        <f t="shared" ca="1" si="607"/>
        <v>0</v>
      </c>
      <c r="DA75" s="93">
        <f t="shared" ca="1" si="607"/>
        <v>0</v>
      </c>
      <c r="DB75" s="93">
        <f t="shared" ca="1" si="607"/>
        <v>0</v>
      </c>
      <c r="DC75" s="93">
        <f t="shared" ref="DC75:EM78" ca="1" si="610">IFERROR(IF(DC$8&gt;=$F75,IF((DC$8-$F75)&gt;=$Y$10, 0, IF(MOD($AG75+(DC$8-$F75), $L75)=0, (($N75-$O75)*$AB$11^DC$69), 0)),0), 0)</f>
        <v>0</v>
      </c>
      <c r="DD75" s="93">
        <f t="shared" ca="1" si="610"/>
        <v>0</v>
      </c>
      <c r="DE75" s="93">
        <f t="shared" ca="1" si="610"/>
        <v>0</v>
      </c>
      <c r="DF75" s="93">
        <f t="shared" ca="1" si="610"/>
        <v>0</v>
      </c>
      <c r="DG75" s="93">
        <f t="shared" ca="1" si="610"/>
        <v>0</v>
      </c>
      <c r="DH75" s="93">
        <f t="shared" ca="1" si="610"/>
        <v>0</v>
      </c>
      <c r="DI75" s="93">
        <f t="shared" ca="1" si="610"/>
        <v>0</v>
      </c>
      <c r="DJ75" s="93">
        <f t="shared" ca="1" si="610"/>
        <v>0</v>
      </c>
      <c r="DK75" s="93">
        <f t="shared" ca="1" si="610"/>
        <v>0</v>
      </c>
      <c r="DL75" s="93">
        <f t="shared" ca="1" si="610"/>
        <v>0</v>
      </c>
      <c r="DM75" s="93">
        <f t="shared" ca="1" si="610"/>
        <v>0</v>
      </c>
      <c r="DN75" s="93">
        <f t="shared" ca="1" si="610"/>
        <v>0</v>
      </c>
      <c r="DO75" s="93">
        <f t="shared" ca="1" si="610"/>
        <v>0</v>
      </c>
      <c r="DP75" s="93">
        <f t="shared" ca="1" si="610"/>
        <v>0</v>
      </c>
      <c r="DQ75" s="93">
        <f t="shared" ca="1" si="610"/>
        <v>0</v>
      </c>
      <c r="DR75" s="93">
        <f t="shared" ca="1" si="610"/>
        <v>0</v>
      </c>
      <c r="DS75" s="93">
        <f t="shared" ca="1" si="610"/>
        <v>0</v>
      </c>
      <c r="DT75" s="93">
        <f t="shared" ca="1" si="610"/>
        <v>0</v>
      </c>
      <c r="DU75" s="93">
        <f t="shared" ca="1" si="610"/>
        <v>0</v>
      </c>
      <c r="DV75" s="93">
        <f t="shared" ca="1" si="610"/>
        <v>0</v>
      </c>
      <c r="DW75" s="93">
        <f t="shared" ca="1" si="610"/>
        <v>0</v>
      </c>
      <c r="DX75" s="93">
        <f t="shared" ca="1" si="610"/>
        <v>0</v>
      </c>
      <c r="DY75" s="93">
        <f t="shared" ca="1" si="610"/>
        <v>0</v>
      </c>
      <c r="DZ75" s="93">
        <f t="shared" ca="1" si="610"/>
        <v>0</v>
      </c>
      <c r="EA75" s="93">
        <f t="shared" ca="1" si="610"/>
        <v>0</v>
      </c>
      <c r="EB75" s="93">
        <f t="shared" ca="1" si="610"/>
        <v>0</v>
      </c>
      <c r="EC75" s="93">
        <f t="shared" ca="1" si="610"/>
        <v>0</v>
      </c>
      <c r="ED75" s="93">
        <f t="shared" ca="1" si="610"/>
        <v>0</v>
      </c>
      <c r="EE75" s="93">
        <f t="shared" ca="1" si="610"/>
        <v>0</v>
      </c>
      <c r="EF75" s="93">
        <f t="shared" ca="1" si="610"/>
        <v>0</v>
      </c>
      <c r="EG75" s="93">
        <f t="shared" ca="1" si="610"/>
        <v>0</v>
      </c>
      <c r="EH75" s="93">
        <f t="shared" ca="1" si="610"/>
        <v>0</v>
      </c>
      <c r="EI75" s="93">
        <f t="shared" ca="1" si="610"/>
        <v>0</v>
      </c>
      <c r="EJ75" s="93">
        <f t="shared" ca="1" si="610"/>
        <v>0</v>
      </c>
      <c r="EK75" s="93">
        <f t="shared" ca="1" si="610"/>
        <v>0</v>
      </c>
      <c r="EL75" s="93">
        <f t="shared" ca="1" si="610"/>
        <v>0</v>
      </c>
      <c r="EM75" s="93">
        <f t="shared" ca="1" si="610"/>
        <v>0</v>
      </c>
      <c r="EO75" s="8"/>
      <c r="EP75" s="93"/>
      <c r="EQ75" s="8">
        <f t="shared" ca="1" si="604"/>
        <v>0</v>
      </c>
      <c r="ER75" s="8">
        <f t="shared" ca="1" si="494"/>
        <v>0</v>
      </c>
      <c r="ES75" s="8">
        <f t="shared" ca="1" si="495"/>
        <v>0</v>
      </c>
      <c r="ET75" s="8">
        <f t="shared" ca="1" si="496"/>
        <v>0</v>
      </c>
      <c r="EU75" s="8">
        <f t="shared" ca="1" si="497"/>
        <v>0</v>
      </c>
      <c r="EV75" s="8">
        <f t="shared" ca="1" si="498"/>
        <v>0</v>
      </c>
      <c r="EW75" s="8">
        <f t="shared" ca="1" si="499"/>
        <v>0</v>
      </c>
      <c r="EX75" s="8">
        <f t="shared" ca="1" si="500"/>
        <v>0</v>
      </c>
      <c r="EY75" s="8">
        <f t="shared" ca="1" si="501"/>
        <v>0</v>
      </c>
      <c r="EZ75" s="8">
        <f t="shared" ca="1" si="502"/>
        <v>0</v>
      </c>
      <c r="FA75" s="8">
        <f t="shared" ca="1" si="503"/>
        <v>0</v>
      </c>
      <c r="FB75" s="8">
        <f t="shared" ca="1" si="504"/>
        <v>0</v>
      </c>
      <c r="FC75" s="8">
        <f t="shared" ca="1" si="505"/>
        <v>0</v>
      </c>
      <c r="FD75" s="8">
        <f t="shared" ca="1" si="506"/>
        <v>0</v>
      </c>
      <c r="FE75" s="8">
        <f t="shared" ca="1" si="507"/>
        <v>0</v>
      </c>
      <c r="FF75" s="8">
        <f t="shared" ca="1" si="508"/>
        <v>0</v>
      </c>
      <c r="FG75" s="8">
        <f t="shared" ca="1" si="509"/>
        <v>0</v>
      </c>
      <c r="FH75" s="8">
        <f t="shared" ca="1" si="510"/>
        <v>0</v>
      </c>
      <c r="FI75" s="8">
        <f t="shared" ca="1" si="511"/>
        <v>0</v>
      </c>
      <c r="FJ75" s="8">
        <f t="shared" ca="1" si="512"/>
        <v>0</v>
      </c>
      <c r="FK75" s="8">
        <f t="shared" ca="1" si="513"/>
        <v>0</v>
      </c>
      <c r="FL75" s="8">
        <f t="shared" ca="1" si="514"/>
        <v>0</v>
      </c>
      <c r="FM75" s="8">
        <f t="shared" ca="1" si="515"/>
        <v>0</v>
      </c>
      <c r="FN75" s="8">
        <f t="shared" ca="1" si="516"/>
        <v>0</v>
      </c>
      <c r="FO75" s="8">
        <f t="shared" ca="1" si="517"/>
        <v>0</v>
      </c>
      <c r="FP75" s="8">
        <f t="shared" ca="1" si="518"/>
        <v>0</v>
      </c>
      <c r="FQ75" s="8">
        <f t="shared" ca="1" si="519"/>
        <v>0</v>
      </c>
      <c r="FR75" s="8">
        <f t="shared" ca="1" si="520"/>
        <v>0</v>
      </c>
      <c r="FS75" s="8">
        <f t="shared" ca="1" si="521"/>
        <v>0</v>
      </c>
      <c r="FT75" s="8">
        <f t="shared" ca="1" si="522"/>
        <v>0</v>
      </c>
      <c r="FU75" s="8">
        <f t="shared" ca="1" si="523"/>
        <v>0</v>
      </c>
      <c r="FV75" s="8">
        <f t="shared" ca="1" si="524"/>
        <v>0</v>
      </c>
      <c r="FW75" s="8">
        <f t="shared" ca="1" si="525"/>
        <v>0</v>
      </c>
      <c r="FX75" s="8">
        <f t="shared" ca="1" si="526"/>
        <v>0</v>
      </c>
      <c r="FY75" s="8">
        <f t="shared" ca="1" si="527"/>
        <v>0</v>
      </c>
      <c r="FZ75" s="8">
        <f t="shared" ca="1" si="528"/>
        <v>0</v>
      </c>
      <c r="GA75" s="8">
        <f t="shared" ca="1" si="529"/>
        <v>0</v>
      </c>
      <c r="GB75" s="8">
        <f t="shared" ca="1" si="530"/>
        <v>0</v>
      </c>
      <c r="GC75" s="8">
        <f t="shared" ca="1" si="531"/>
        <v>0</v>
      </c>
      <c r="GD75" s="8">
        <f t="shared" ca="1" si="532"/>
        <v>0</v>
      </c>
      <c r="GE75" s="8">
        <f t="shared" ca="1" si="533"/>
        <v>0</v>
      </c>
      <c r="GF75" s="8">
        <f t="shared" ca="1" si="534"/>
        <v>0</v>
      </c>
      <c r="GG75" s="8">
        <f t="shared" ca="1" si="535"/>
        <v>0</v>
      </c>
      <c r="GH75" s="8">
        <f t="shared" ca="1" si="536"/>
        <v>0</v>
      </c>
      <c r="GI75" s="8">
        <f t="shared" ca="1" si="537"/>
        <v>0</v>
      </c>
      <c r="GJ75" s="8">
        <f t="shared" ca="1" si="538"/>
        <v>0</v>
      </c>
      <c r="GK75" s="8">
        <f t="shared" ca="1" si="539"/>
        <v>0</v>
      </c>
      <c r="GL75" s="8">
        <f t="shared" ca="1" si="540"/>
        <v>0</v>
      </c>
      <c r="GM75" s="8">
        <f t="shared" ca="1" si="541"/>
        <v>0</v>
      </c>
      <c r="GN75" s="8">
        <f t="shared" ca="1" si="542"/>
        <v>0</v>
      </c>
      <c r="GO75" s="8">
        <f t="shared" ca="1" si="543"/>
        <v>0</v>
      </c>
      <c r="GP75" s="8">
        <f t="shared" ca="1" si="544"/>
        <v>0</v>
      </c>
      <c r="GQ75" s="8">
        <f t="shared" ca="1" si="545"/>
        <v>0</v>
      </c>
      <c r="GR75" s="8">
        <f t="shared" ca="1" si="546"/>
        <v>0</v>
      </c>
      <c r="GS75" s="8">
        <f t="shared" ca="1" si="547"/>
        <v>0</v>
      </c>
      <c r="GT75" s="8">
        <f t="shared" ca="1" si="548"/>
        <v>0</v>
      </c>
      <c r="GU75" s="8">
        <f t="shared" ca="1" si="549"/>
        <v>0</v>
      </c>
      <c r="GV75" s="8">
        <f t="shared" ca="1" si="550"/>
        <v>0</v>
      </c>
      <c r="GW75" s="8">
        <f t="shared" ca="1" si="551"/>
        <v>0</v>
      </c>
      <c r="GX75" s="8">
        <f t="shared" ca="1" si="552"/>
        <v>0</v>
      </c>
      <c r="GY75" s="8">
        <f t="shared" ca="1" si="553"/>
        <v>0</v>
      </c>
      <c r="GZ75" s="8">
        <f t="shared" ca="1" si="554"/>
        <v>0</v>
      </c>
      <c r="HA75" s="8">
        <f t="shared" ca="1" si="555"/>
        <v>0</v>
      </c>
      <c r="HB75" s="8">
        <f t="shared" ca="1" si="556"/>
        <v>0</v>
      </c>
      <c r="HC75" s="8">
        <f t="shared" ca="1" si="557"/>
        <v>0</v>
      </c>
      <c r="HD75" s="8">
        <f t="shared" ca="1" si="558"/>
        <v>0</v>
      </c>
      <c r="HE75" s="8">
        <f t="shared" ca="1" si="559"/>
        <v>0</v>
      </c>
      <c r="HF75" s="8">
        <f t="shared" ca="1" si="560"/>
        <v>0</v>
      </c>
      <c r="HG75" s="8">
        <f t="shared" ca="1" si="561"/>
        <v>0</v>
      </c>
      <c r="HH75" s="8">
        <f t="shared" ca="1" si="562"/>
        <v>0</v>
      </c>
      <c r="HI75" s="8">
        <f t="shared" ca="1" si="563"/>
        <v>0</v>
      </c>
      <c r="HJ75" s="8">
        <f t="shared" ca="1" si="564"/>
        <v>0</v>
      </c>
      <c r="HK75" s="8">
        <f t="shared" ca="1" si="565"/>
        <v>0</v>
      </c>
      <c r="HL75" s="8">
        <f t="shared" ca="1" si="566"/>
        <v>0</v>
      </c>
      <c r="HM75" s="8">
        <f t="shared" ca="1" si="567"/>
        <v>0</v>
      </c>
      <c r="HN75" s="8">
        <f t="shared" ca="1" si="568"/>
        <v>0</v>
      </c>
      <c r="HO75" s="8">
        <f t="shared" ca="1" si="569"/>
        <v>0</v>
      </c>
      <c r="HP75" s="8">
        <f t="shared" ca="1" si="570"/>
        <v>0</v>
      </c>
      <c r="HQ75" s="8">
        <f t="shared" ca="1" si="571"/>
        <v>0</v>
      </c>
      <c r="HR75" s="8">
        <f t="shared" ca="1" si="572"/>
        <v>0</v>
      </c>
      <c r="HS75" s="8">
        <f t="shared" ca="1" si="573"/>
        <v>0</v>
      </c>
      <c r="HT75" s="8">
        <f t="shared" ca="1" si="574"/>
        <v>0</v>
      </c>
      <c r="HU75" s="8">
        <f t="shared" ca="1" si="575"/>
        <v>0</v>
      </c>
      <c r="HV75" s="8">
        <f t="shared" ca="1" si="576"/>
        <v>0</v>
      </c>
      <c r="HW75" s="8">
        <f t="shared" ca="1" si="577"/>
        <v>0</v>
      </c>
      <c r="HX75" s="8">
        <f t="shared" ca="1" si="578"/>
        <v>0</v>
      </c>
      <c r="HY75" s="8">
        <f t="shared" ca="1" si="579"/>
        <v>0</v>
      </c>
      <c r="HZ75" s="8">
        <f t="shared" ca="1" si="580"/>
        <v>0</v>
      </c>
      <c r="IA75" s="8">
        <f t="shared" ca="1" si="581"/>
        <v>0</v>
      </c>
      <c r="IB75" s="8">
        <f t="shared" ca="1" si="582"/>
        <v>0</v>
      </c>
      <c r="IC75" s="8">
        <f t="shared" ca="1" si="583"/>
        <v>0</v>
      </c>
      <c r="ID75" s="8">
        <f t="shared" ca="1" si="584"/>
        <v>0</v>
      </c>
      <c r="IE75" s="8">
        <f t="shared" ca="1" si="585"/>
        <v>0</v>
      </c>
      <c r="IF75" s="8">
        <f t="shared" ca="1" si="586"/>
        <v>0</v>
      </c>
      <c r="IG75" s="8">
        <f t="shared" ca="1" si="587"/>
        <v>0</v>
      </c>
      <c r="IH75" s="8">
        <f t="shared" ca="1" si="588"/>
        <v>0</v>
      </c>
      <c r="II75" s="8">
        <f t="shared" ca="1" si="589"/>
        <v>0</v>
      </c>
      <c r="IJ75" s="8">
        <f t="shared" ca="1" si="590"/>
        <v>0</v>
      </c>
      <c r="IK75" s="8">
        <f t="shared" ca="1" si="591"/>
        <v>0</v>
      </c>
      <c r="IL75" s="8">
        <f t="shared" ca="1" si="592"/>
        <v>0</v>
      </c>
      <c r="IM75" s="8">
        <f t="shared" ca="1" si="593"/>
        <v>0</v>
      </c>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row>
    <row r="76" spans="1:348" ht="18.399999999999999">
      <c r="A76" s="29"/>
      <c r="B76" s="16"/>
      <c r="C76" s="249"/>
      <c r="D76" s="249"/>
      <c r="E76" s="156"/>
      <c r="F76" s="156"/>
      <c r="G76" s="157"/>
      <c r="H76" s="117" t="str">
        <f>IFERROR(VLOOKUP(E76, 'General Project Info'!$C$32:$I$42, 7, FALSE), "")</f>
        <v/>
      </c>
      <c r="I76" s="118">
        <f>IFERROR(Y76*VLOOKUP(E76, 'General Project Info'!$R$32:$T$42, 3, FALSE), 0)</f>
        <v>0</v>
      </c>
      <c r="J76" s="119">
        <f t="shared" si="609"/>
        <v>0</v>
      </c>
      <c r="K76" s="119">
        <f t="shared" si="594"/>
        <v>0</v>
      </c>
      <c r="L76" s="162"/>
      <c r="M76" s="162"/>
      <c r="N76" s="163"/>
      <c r="O76" s="163"/>
      <c r="P76" s="163"/>
      <c r="Q76" s="153">
        <f t="shared" si="487"/>
        <v>0</v>
      </c>
      <c r="R76" s="16"/>
      <c r="S76" s="29"/>
      <c r="U76" s="26">
        <f>IFERROR(VLOOKUP($E76, 'Unit Conversions Array'!$B$4:$AA$24, 26, FALSE),0)</f>
        <v>0</v>
      </c>
      <c r="V76">
        <f>VLOOKUP(E76, 'General Project Info'!$R$32:$W$42, 6, FALSE)</f>
        <v>1</v>
      </c>
      <c r="W76">
        <f t="shared" si="488"/>
        <v>0</v>
      </c>
      <c r="X76">
        <f>IFERROR(G76*INDEX('Unit Conversions Array'!$E$4:$Y$24, MATCH('Scenarios &amp; Measures'!E76, 'Unit Conversions Array'!$B$4:$B$24, 0), MATCH('Scenarios &amp; Measures'!H76, 'Unit Conversions Array'!$E$3:$Y$3, 0)), 0)</f>
        <v>0</v>
      </c>
      <c r="Y76" s="8">
        <f t="shared" si="595"/>
        <v>0</v>
      </c>
      <c r="Z76" s="111" t="str">
        <f t="shared" ref="Z76:Z83" si="611">IF(AND(U76=1,E76="Electricity"),F76,"")</f>
        <v/>
      </c>
      <c r="AA76" s="111">
        <f>IFERROR(IF(AND(U76=1,E76="Electricity"),Y76*INDEX('Scenarios &amp; Measures'!$AQ$93:$EM$93,1,MATCH(F76+1,'Scenarios &amp; Measures'!$AQ$92:$EM$92,0)), IF(U76=1,$Y76*VLOOKUP($E76, 'General Project Info'!$R$32:$W$42, 5, FALSE),0)),0)</f>
        <v>0</v>
      </c>
      <c r="AB76" s="93">
        <f>IF(E76="Electricity",Y76*SUM(INDEX('Scenarios &amp; Measures'!$AQ$93:$EM$93,1,MATCH(F76+1,'Scenarios &amp; Measures'!$AQ$92:$EM$92,0)):INDEX('Scenarios &amp; Measures'!$AQ$93:$EM$93,1,MATCH(F76+'General Project Info'!$F$20,'Scenarios &amp; Measures'!$AQ$92:$EM$92,0))),SUMIF(E76,"Solar_PV_or_Wind",J76)*$Y$10)</f>
        <v>0</v>
      </c>
      <c r="AC76" s="111">
        <f>IFERROR(IF(U76=0, Y76*VLOOKUP(E76, 'General Project Info'!$R$32:$W$42, 5, FALSE), 0), 0)</f>
        <v>0</v>
      </c>
      <c r="AD76" s="11">
        <f t="shared" si="608"/>
        <v>0</v>
      </c>
      <c r="AE76" s="11">
        <f t="shared" si="597"/>
        <v>20</v>
      </c>
      <c r="AF76" s="11">
        <f t="shared" si="598"/>
        <v>-20</v>
      </c>
      <c r="AG76" s="11">
        <f t="shared" si="599"/>
        <v>0</v>
      </c>
      <c r="AH76">
        <f t="shared" si="489"/>
        <v>0</v>
      </c>
      <c r="AI76" s="116">
        <f t="shared" ca="1" si="600"/>
        <v>0</v>
      </c>
      <c r="AJ76" s="116">
        <f t="shared" ca="1" si="606"/>
        <v>0</v>
      </c>
      <c r="AK76" s="11">
        <f t="shared" ca="1" si="601"/>
        <v>0</v>
      </c>
      <c r="AL76" s="11">
        <f>IF($W$10="RECs", -AA76/VLOOKUP("RECs", 'General Project Info'!$R$32:$W$42, 5, FALSE)*$W$11*IF($Y$11=$AB$12, $Y$10, (1/($AB$12-$Y$11))*(1-($Y$11/$AB$12)^$Y$10)*$AB$12), 0)</f>
        <v>0</v>
      </c>
      <c r="AM76" s="11">
        <f t="shared" si="490"/>
        <v>0</v>
      </c>
      <c r="AN76" s="11">
        <f t="shared" si="491"/>
        <v>0</v>
      </c>
      <c r="AO76" s="11">
        <f t="shared" ca="1" si="602"/>
        <v>0</v>
      </c>
      <c r="AQ76" s="93">
        <f t="shared" ca="1" si="603"/>
        <v>0</v>
      </c>
      <c r="AR76" s="93">
        <f t="shared" ref="AR76:DC79" ca="1" si="612">IFERROR(IF(AR$8&gt;=$F76,IF((AR$8-$F76)&gt;=$Y$10, 0, IF(MOD($AG76+(AR$8-$F76), $L76)=0, (($N76-$O76)*$AB$11^AR$69), 0)),0), 0)</f>
        <v>0</v>
      </c>
      <c r="AS76" s="93">
        <f t="shared" ca="1" si="612"/>
        <v>0</v>
      </c>
      <c r="AT76" s="93">
        <f t="shared" ca="1" si="612"/>
        <v>0</v>
      </c>
      <c r="AU76" s="93">
        <f t="shared" ca="1" si="612"/>
        <v>0</v>
      </c>
      <c r="AV76" s="93">
        <f t="shared" ca="1" si="612"/>
        <v>0</v>
      </c>
      <c r="AW76" s="93">
        <f t="shared" ca="1" si="612"/>
        <v>0</v>
      </c>
      <c r="AX76" s="93">
        <f t="shared" ca="1" si="612"/>
        <v>0</v>
      </c>
      <c r="AY76" s="93">
        <f t="shared" ca="1" si="612"/>
        <v>0</v>
      </c>
      <c r="AZ76" s="93">
        <f t="shared" ca="1" si="612"/>
        <v>0</v>
      </c>
      <c r="BA76" s="93">
        <f t="shared" ca="1" si="612"/>
        <v>0</v>
      </c>
      <c r="BB76" s="93">
        <f t="shared" ca="1" si="612"/>
        <v>0</v>
      </c>
      <c r="BC76" s="93">
        <f t="shared" ca="1" si="612"/>
        <v>0</v>
      </c>
      <c r="BD76" s="93">
        <f t="shared" ca="1" si="612"/>
        <v>0</v>
      </c>
      <c r="BE76" s="93">
        <f t="shared" ca="1" si="612"/>
        <v>0</v>
      </c>
      <c r="BF76" s="93">
        <f t="shared" ca="1" si="612"/>
        <v>0</v>
      </c>
      <c r="BG76" s="93">
        <f t="shared" ca="1" si="612"/>
        <v>0</v>
      </c>
      <c r="BH76" s="93">
        <f t="shared" ca="1" si="612"/>
        <v>0</v>
      </c>
      <c r="BI76" s="93">
        <f t="shared" ca="1" si="612"/>
        <v>0</v>
      </c>
      <c r="BJ76" s="93">
        <f t="shared" ca="1" si="612"/>
        <v>0</v>
      </c>
      <c r="BK76" s="93">
        <f t="shared" ca="1" si="612"/>
        <v>0</v>
      </c>
      <c r="BL76" s="93">
        <f t="shared" ca="1" si="612"/>
        <v>0</v>
      </c>
      <c r="BM76" s="93">
        <f t="shared" ca="1" si="612"/>
        <v>0</v>
      </c>
      <c r="BN76" s="93">
        <f t="shared" ca="1" si="612"/>
        <v>0</v>
      </c>
      <c r="BO76" s="93">
        <f t="shared" ca="1" si="612"/>
        <v>0</v>
      </c>
      <c r="BP76" s="93">
        <f t="shared" ca="1" si="612"/>
        <v>0</v>
      </c>
      <c r="BQ76" s="93">
        <f t="shared" ca="1" si="612"/>
        <v>0</v>
      </c>
      <c r="BR76" s="93">
        <f t="shared" ca="1" si="612"/>
        <v>0</v>
      </c>
      <c r="BS76" s="93">
        <f t="shared" ca="1" si="612"/>
        <v>0</v>
      </c>
      <c r="BT76" s="93">
        <f t="shared" ca="1" si="612"/>
        <v>0</v>
      </c>
      <c r="BU76" s="93">
        <f t="shared" ca="1" si="612"/>
        <v>0</v>
      </c>
      <c r="BV76" s="93">
        <f t="shared" ca="1" si="612"/>
        <v>0</v>
      </c>
      <c r="BW76" s="93">
        <f t="shared" ca="1" si="612"/>
        <v>0</v>
      </c>
      <c r="BX76" s="93">
        <f t="shared" ca="1" si="612"/>
        <v>0</v>
      </c>
      <c r="BY76" s="93">
        <f t="shared" ca="1" si="612"/>
        <v>0</v>
      </c>
      <c r="BZ76" s="93">
        <f t="shared" ca="1" si="612"/>
        <v>0</v>
      </c>
      <c r="CA76" s="93">
        <f t="shared" ca="1" si="612"/>
        <v>0</v>
      </c>
      <c r="CB76" s="93">
        <f t="shared" ca="1" si="612"/>
        <v>0</v>
      </c>
      <c r="CC76" s="93">
        <f t="shared" ca="1" si="612"/>
        <v>0</v>
      </c>
      <c r="CD76" s="93">
        <f t="shared" ca="1" si="612"/>
        <v>0</v>
      </c>
      <c r="CE76" s="93">
        <f t="shared" ca="1" si="612"/>
        <v>0</v>
      </c>
      <c r="CF76" s="93">
        <f t="shared" ca="1" si="612"/>
        <v>0</v>
      </c>
      <c r="CG76" s="93">
        <f t="shared" ca="1" si="612"/>
        <v>0</v>
      </c>
      <c r="CH76" s="93">
        <f t="shared" ca="1" si="612"/>
        <v>0</v>
      </c>
      <c r="CI76" s="93">
        <f t="shared" ca="1" si="612"/>
        <v>0</v>
      </c>
      <c r="CJ76" s="93">
        <f t="shared" ca="1" si="612"/>
        <v>0</v>
      </c>
      <c r="CK76" s="93">
        <f t="shared" ca="1" si="612"/>
        <v>0</v>
      </c>
      <c r="CL76" s="93">
        <f t="shared" ca="1" si="612"/>
        <v>0</v>
      </c>
      <c r="CM76" s="93">
        <f t="shared" ca="1" si="612"/>
        <v>0</v>
      </c>
      <c r="CN76" s="93">
        <f t="shared" ca="1" si="612"/>
        <v>0</v>
      </c>
      <c r="CO76" s="93">
        <f t="shared" ca="1" si="612"/>
        <v>0</v>
      </c>
      <c r="CP76" s="93">
        <f t="shared" ca="1" si="612"/>
        <v>0</v>
      </c>
      <c r="CQ76" s="93">
        <f t="shared" ca="1" si="612"/>
        <v>0</v>
      </c>
      <c r="CR76" s="93">
        <f t="shared" ca="1" si="612"/>
        <v>0</v>
      </c>
      <c r="CS76" s="93">
        <f t="shared" ca="1" si="612"/>
        <v>0</v>
      </c>
      <c r="CT76" s="93">
        <f t="shared" ca="1" si="612"/>
        <v>0</v>
      </c>
      <c r="CU76" s="93">
        <f t="shared" ca="1" si="612"/>
        <v>0</v>
      </c>
      <c r="CV76" s="93">
        <f t="shared" ca="1" si="612"/>
        <v>0</v>
      </c>
      <c r="CW76" s="93">
        <f t="shared" ca="1" si="612"/>
        <v>0</v>
      </c>
      <c r="CX76" s="93">
        <f t="shared" ca="1" si="612"/>
        <v>0</v>
      </c>
      <c r="CY76" s="93">
        <f t="shared" ca="1" si="612"/>
        <v>0</v>
      </c>
      <c r="CZ76" s="93">
        <f t="shared" ca="1" si="612"/>
        <v>0</v>
      </c>
      <c r="DA76" s="93">
        <f t="shared" ca="1" si="612"/>
        <v>0</v>
      </c>
      <c r="DB76" s="93">
        <f t="shared" ca="1" si="612"/>
        <v>0</v>
      </c>
      <c r="DC76" s="93">
        <f t="shared" ca="1" si="612"/>
        <v>0</v>
      </c>
      <c r="DD76" s="93">
        <f t="shared" ca="1" si="610"/>
        <v>0</v>
      </c>
      <c r="DE76" s="93">
        <f t="shared" ca="1" si="610"/>
        <v>0</v>
      </c>
      <c r="DF76" s="93">
        <f t="shared" ca="1" si="610"/>
        <v>0</v>
      </c>
      <c r="DG76" s="93">
        <f t="shared" ca="1" si="610"/>
        <v>0</v>
      </c>
      <c r="DH76" s="93">
        <f t="shared" ca="1" si="610"/>
        <v>0</v>
      </c>
      <c r="DI76" s="93">
        <f t="shared" ca="1" si="610"/>
        <v>0</v>
      </c>
      <c r="DJ76" s="93">
        <f t="shared" ca="1" si="610"/>
        <v>0</v>
      </c>
      <c r="DK76" s="93">
        <f t="shared" ca="1" si="610"/>
        <v>0</v>
      </c>
      <c r="DL76" s="93">
        <f t="shared" ca="1" si="610"/>
        <v>0</v>
      </c>
      <c r="DM76" s="93">
        <f t="shared" ca="1" si="610"/>
        <v>0</v>
      </c>
      <c r="DN76" s="93">
        <f t="shared" ca="1" si="610"/>
        <v>0</v>
      </c>
      <c r="DO76" s="93">
        <f t="shared" ca="1" si="610"/>
        <v>0</v>
      </c>
      <c r="DP76" s="93">
        <f t="shared" ca="1" si="610"/>
        <v>0</v>
      </c>
      <c r="DQ76" s="93">
        <f t="shared" ca="1" si="610"/>
        <v>0</v>
      </c>
      <c r="DR76" s="93">
        <f t="shared" ca="1" si="610"/>
        <v>0</v>
      </c>
      <c r="DS76" s="93">
        <f t="shared" ca="1" si="610"/>
        <v>0</v>
      </c>
      <c r="DT76" s="93">
        <f t="shared" ca="1" si="610"/>
        <v>0</v>
      </c>
      <c r="DU76" s="93">
        <f t="shared" ca="1" si="610"/>
        <v>0</v>
      </c>
      <c r="DV76" s="93">
        <f t="shared" ca="1" si="610"/>
        <v>0</v>
      </c>
      <c r="DW76" s="93">
        <f t="shared" ca="1" si="610"/>
        <v>0</v>
      </c>
      <c r="DX76" s="93">
        <f t="shared" ca="1" si="610"/>
        <v>0</v>
      </c>
      <c r="DY76" s="93">
        <f t="shared" ca="1" si="610"/>
        <v>0</v>
      </c>
      <c r="DZ76" s="93">
        <f t="shared" ca="1" si="610"/>
        <v>0</v>
      </c>
      <c r="EA76" s="93">
        <f t="shared" ca="1" si="610"/>
        <v>0</v>
      </c>
      <c r="EB76" s="93">
        <f t="shared" ca="1" si="610"/>
        <v>0</v>
      </c>
      <c r="EC76" s="93">
        <f t="shared" ca="1" si="610"/>
        <v>0</v>
      </c>
      <c r="ED76" s="93">
        <f t="shared" ca="1" si="610"/>
        <v>0</v>
      </c>
      <c r="EE76" s="93">
        <f t="shared" ca="1" si="610"/>
        <v>0</v>
      </c>
      <c r="EF76" s="93">
        <f t="shared" ca="1" si="610"/>
        <v>0</v>
      </c>
      <c r="EG76" s="93">
        <f t="shared" ca="1" si="610"/>
        <v>0</v>
      </c>
      <c r="EH76" s="93">
        <f t="shared" ca="1" si="610"/>
        <v>0</v>
      </c>
      <c r="EI76" s="93">
        <f t="shared" ca="1" si="610"/>
        <v>0</v>
      </c>
      <c r="EJ76" s="93">
        <f t="shared" ca="1" si="610"/>
        <v>0</v>
      </c>
      <c r="EK76" s="93">
        <f t="shared" ca="1" si="610"/>
        <v>0</v>
      </c>
      <c r="EL76" s="93">
        <f t="shared" ca="1" si="610"/>
        <v>0</v>
      </c>
      <c r="EM76" s="93">
        <f t="shared" ca="1" si="610"/>
        <v>0</v>
      </c>
      <c r="EO76" s="8"/>
      <c r="EP76" s="93"/>
      <c r="EQ76" s="8">
        <f t="shared" ca="1" si="604"/>
        <v>0</v>
      </c>
      <c r="ER76" s="8">
        <f t="shared" ca="1" si="494"/>
        <v>0</v>
      </c>
      <c r="ES76" s="8">
        <f t="shared" ca="1" si="495"/>
        <v>0</v>
      </c>
      <c r="ET76" s="8">
        <f t="shared" ca="1" si="496"/>
        <v>0</v>
      </c>
      <c r="EU76" s="8">
        <f t="shared" ca="1" si="497"/>
        <v>0</v>
      </c>
      <c r="EV76" s="8">
        <f t="shared" ca="1" si="498"/>
        <v>0</v>
      </c>
      <c r="EW76" s="8">
        <f t="shared" ca="1" si="499"/>
        <v>0</v>
      </c>
      <c r="EX76" s="8">
        <f t="shared" ca="1" si="500"/>
        <v>0</v>
      </c>
      <c r="EY76" s="8">
        <f t="shared" ca="1" si="501"/>
        <v>0</v>
      </c>
      <c r="EZ76" s="8">
        <f t="shared" ca="1" si="502"/>
        <v>0</v>
      </c>
      <c r="FA76" s="8">
        <f t="shared" ca="1" si="503"/>
        <v>0</v>
      </c>
      <c r="FB76" s="8">
        <f t="shared" ca="1" si="504"/>
        <v>0</v>
      </c>
      <c r="FC76" s="8">
        <f t="shared" ca="1" si="505"/>
        <v>0</v>
      </c>
      <c r="FD76" s="8">
        <f t="shared" ca="1" si="506"/>
        <v>0</v>
      </c>
      <c r="FE76" s="8">
        <f t="shared" ca="1" si="507"/>
        <v>0</v>
      </c>
      <c r="FF76" s="8">
        <f t="shared" ca="1" si="508"/>
        <v>0</v>
      </c>
      <c r="FG76" s="8">
        <f t="shared" ca="1" si="509"/>
        <v>0</v>
      </c>
      <c r="FH76" s="8">
        <f t="shared" ca="1" si="510"/>
        <v>0</v>
      </c>
      <c r="FI76" s="8">
        <f t="shared" ca="1" si="511"/>
        <v>0</v>
      </c>
      <c r="FJ76" s="8">
        <f t="shared" ca="1" si="512"/>
        <v>0</v>
      </c>
      <c r="FK76" s="8">
        <f t="shared" ca="1" si="513"/>
        <v>0</v>
      </c>
      <c r="FL76" s="8">
        <f t="shared" ca="1" si="514"/>
        <v>0</v>
      </c>
      <c r="FM76" s="8">
        <f t="shared" ca="1" si="515"/>
        <v>0</v>
      </c>
      <c r="FN76" s="8">
        <f t="shared" ca="1" si="516"/>
        <v>0</v>
      </c>
      <c r="FO76" s="8">
        <f t="shared" ca="1" si="517"/>
        <v>0</v>
      </c>
      <c r="FP76" s="8">
        <f t="shared" ca="1" si="518"/>
        <v>0</v>
      </c>
      <c r="FQ76" s="8">
        <f t="shared" ca="1" si="519"/>
        <v>0</v>
      </c>
      <c r="FR76" s="8">
        <f t="shared" ca="1" si="520"/>
        <v>0</v>
      </c>
      <c r="FS76" s="8">
        <f t="shared" ca="1" si="521"/>
        <v>0</v>
      </c>
      <c r="FT76" s="8">
        <f t="shared" ca="1" si="522"/>
        <v>0</v>
      </c>
      <c r="FU76" s="8">
        <f t="shared" ca="1" si="523"/>
        <v>0</v>
      </c>
      <c r="FV76" s="8">
        <f t="shared" ca="1" si="524"/>
        <v>0</v>
      </c>
      <c r="FW76" s="8">
        <f t="shared" ca="1" si="525"/>
        <v>0</v>
      </c>
      <c r="FX76" s="8">
        <f t="shared" ca="1" si="526"/>
        <v>0</v>
      </c>
      <c r="FY76" s="8">
        <f t="shared" ca="1" si="527"/>
        <v>0</v>
      </c>
      <c r="FZ76" s="8">
        <f t="shared" ca="1" si="528"/>
        <v>0</v>
      </c>
      <c r="GA76" s="8">
        <f t="shared" ca="1" si="529"/>
        <v>0</v>
      </c>
      <c r="GB76" s="8">
        <f t="shared" ca="1" si="530"/>
        <v>0</v>
      </c>
      <c r="GC76" s="8">
        <f t="shared" ca="1" si="531"/>
        <v>0</v>
      </c>
      <c r="GD76" s="8">
        <f t="shared" ca="1" si="532"/>
        <v>0</v>
      </c>
      <c r="GE76" s="8">
        <f t="shared" ca="1" si="533"/>
        <v>0</v>
      </c>
      <c r="GF76" s="8">
        <f t="shared" ca="1" si="534"/>
        <v>0</v>
      </c>
      <c r="GG76" s="8">
        <f t="shared" ca="1" si="535"/>
        <v>0</v>
      </c>
      <c r="GH76" s="8">
        <f t="shared" ca="1" si="536"/>
        <v>0</v>
      </c>
      <c r="GI76" s="8">
        <f t="shared" ca="1" si="537"/>
        <v>0</v>
      </c>
      <c r="GJ76" s="8">
        <f t="shared" ca="1" si="538"/>
        <v>0</v>
      </c>
      <c r="GK76" s="8">
        <f t="shared" ca="1" si="539"/>
        <v>0</v>
      </c>
      <c r="GL76" s="8">
        <f t="shared" ca="1" si="540"/>
        <v>0</v>
      </c>
      <c r="GM76" s="8">
        <f t="shared" ca="1" si="541"/>
        <v>0</v>
      </c>
      <c r="GN76" s="8">
        <f t="shared" ca="1" si="542"/>
        <v>0</v>
      </c>
      <c r="GO76" s="8">
        <f t="shared" ca="1" si="543"/>
        <v>0</v>
      </c>
      <c r="GP76" s="8">
        <f t="shared" ca="1" si="544"/>
        <v>0</v>
      </c>
      <c r="GQ76" s="8">
        <f t="shared" ca="1" si="545"/>
        <v>0</v>
      </c>
      <c r="GR76" s="8">
        <f t="shared" ca="1" si="546"/>
        <v>0</v>
      </c>
      <c r="GS76" s="8">
        <f t="shared" ca="1" si="547"/>
        <v>0</v>
      </c>
      <c r="GT76" s="8">
        <f t="shared" ca="1" si="548"/>
        <v>0</v>
      </c>
      <c r="GU76" s="8">
        <f t="shared" ca="1" si="549"/>
        <v>0</v>
      </c>
      <c r="GV76" s="8">
        <f t="shared" ca="1" si="550"/>
        <v>0</v>
      </c>
      <c r="GW76" s="8">
        <f t="shared" ca="1" si="551"/>
        <v>0</v>
      </c>
      <c r="GX76" s="8">
        <f t="shared" ca="1" si="552"/>
        <v>0</v>
      </c>
      <c r="GY76" s="8">
        <f t="shared" ca="1" si="553"/>
        <v>0</v>
      </c>
      <c r="GZ76" s="8">
        <f t="shared" ca="1" si="554"/>
        <v>0</v>
      </c>
      <c r="HA76" s="8">
        <f t="shared" ca="1" si="555"/>
        <v>0</v>
      </c>
      <c r="HB76" s="8">
        <f t="shared" ca="1" si="556"/>
        <v>0</v>
      </c>
      <c r="HC76" s="8">
        <f t="shared" ca="1" si="557"/>
        <v>0</v>
      </c>
      <c r="HD76" s="8">
        <f t="shared" ca="1" si="558"/>
        <v>0</v>
      </c>
      <c r="HE76" s="8">
        <f t="shared" ca="1" si="559"/>
        <v>0</v>
      </c>
      <c r="HF76" s="8">
        <f t="shared" ca="1" si="560"/>
        <v>0</v>
      </c>
      <c r="HG76" s="8">
        <f t="shared" ca="1" si="561"/>
        <v>0</v>
      </c>
      <c r="HH76" s="8">
        <f t="shared" ca="1" si="562"/>
        <v>0</v>
      </c>
      <c r="HI76" s="8">
        <f t="shared" ca="1" si="563"/>
        <v>0</v>
      </c>
      <c r="HJ76" s="8">
        <f t="shared" ca="1" si="564"/>
        <v>0</v>
      </c>
      <c r="HK76" s="8">
        <f t="shared" ca="1" si="565"/>
        <v>0</v>
      </c>
      <c r="HL76" s="8">
        <f t="shared" ca="1" si="566"/>
        <v>0</v>
      </c>
      <c r="HM76" s="8">
        <f t="shared" ca="1" si="567"/>
        <v>0</v>
      </c>
      <c r="HN76" s="8">
        <f t="shared" ca="1" si="568"/>
        <v>0</v>
      </c>
      <c r="HO76" s="8">
        <f t="shared" ca="1" si="569"/>
        <v>0</v>
      </c>
      <c r="HP76" s="8">
        <f t="shared" ca="1" si="570"/>
        <v>0</v>
      </c>
      <c r="HQ76" s="8">
        <f t="shared" ca="1" si="571"/>
        <v>0</v>
      </c>
      <c r="HR76" s="8">
        <f t="shared" ca="1" si="572"/>
        <v>0</v>
      </c>
      <c r="HS76" s="8">
        <f t="shared" ca="1" si="573"/>
        <v>0</v>
      </c>
      <c r="HT76" s="8">
        <f t="shared" ca="1" si="574"/>
        <v>0</v>
      </c>
      <c r="HU76" s="8">
        <f t="shared" ca="1" si="575"/>
        <v>0</v>
      </c>
      <c r="HV76" s="8">
        <f t="shared" ca="1" si="576"/>
        <v>0</v>
      </c>
      <c r="HW76" s="8">
        <f t="shared" ca="1" si="577"/>
        <v>0</v>
      </c>
      <c r="HX76" s="8">
        <f t="shared" ca="1" si="578"/>
        <v>0</v>
      </c>
      <c r="HY76" s="8">
        <f t="shared" ca="1" si="579"/>
        <v>0</v>
      </c>
      <c r="HZ76" s="8">
        <f t="shared" ca="1" si="580"/>
        <v>0</v>
      </c>
      <c r="IA76" s="8">
        <f t="shared" ca="1" si="581"/>
        <v>0</v>
      </c>
      <c r="IB76" s="8">
        <f t="shared" ca="1" si="582"/>
        <v>0</v>
      </c>
      <c r="IC76" s="8">
        <f t="shared" ca="1" si="583"/>
        <v>0</v>
      </c>
      <c r="ID76" s="8">
        <f t="shared" ca="1" si="584"/>
        <v>0</v>
      </c>
      <c r="IE76" s="8">
        <f t="shared" ca="1" si="585"/>
        <v>0</v>
      </c>
      <c r="IF76" s="8">
        <f t="shared" ca="1" si="586"/>
        <v>0</v>
      </c>
      <c r="IG76" s="8">
        <f t="shared" ca="1" si="587"/>
        <v>0</v>
      </c>
      <c r="IH76" s="8">
        <f t="shared" ca="1" si="588"/>
        <v>0</v>
      </c>
      <c r="II76" s="8">
        <f t="shared" ca="1" si="589"/>
        <v>0</v>
      </c>
      <c r="IJ76" s="8">
        <f t="shared" ca="1" si="590"/>
        <v>0</v>
      </c>
      <c r="IK76" s="8">
        <f t="shared" ca="1" si="591"/>
        <v>0</v>
      </c>
      <c r="IL76" s="8">
        <f t="shared" ca="1" si="592"/>
        <v>0</v>
      </c>
      <c r="IM76" s="8">
        <f t="shared" ca="1" si="593"/>
        <v>0</v>
      </c>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row>
    <row r="77" spans="1:348" ht="18.399999999999999">
      <c r="A77" s="29"/>
      <c r="B77" s="16"/>
      <c r="C77" s="249"/>
      <c r="D77" s="249"/>
      <c r="E77" s="156"/>
      <c r="F77" s="156"/>
      <c r="G77" s="157"/>
      <c r="H77" s="117" t="str">
        <f>IFERROR(VLOOKUP(E77, 'General Project Info'!$C$32:$I$42, 7, FALSE), "")</f>
        <v/>
      </c>
      <c r="I77" s="118">
        <f>IFERROR(Y77*VLOOKUP(E77, 'General Project Info'!$R$32:$T$42, 3, FALSE), 0)</f>
        <v>0</v>
      </c>
      <c r="J77" s="119">
        <f t="shared" si="609"/>
        <v>0</v>
      </c>
      <c r="K77" s="119">
        <f t="shared" si="594"/>
        <v>0</v>
      </c>
      <c r="L77" s="162"/>
      <c r="M77" s="162"/>
      <c r="N77" s="163"/>
      <c r="O77" s="163"/>
      <c r="P77" s="163"/>
      <c r="Q77" s="153">
        <f t="shared" si="487"/>
        <v>0</v>
      </c>
      <c r="R77" s="16"/>
      <c r="S77" s="29"/>
      <c r="U77" s="26">
        <f>IFERROR(VLOOKUP($E77, 'Unit Conversions Array'!$B$4:$AA$24, 26, FALSE),0)</f>
        <v>0</v>
      </c>
      <c r="V77">
        <f>VLOOKUP(E77, 'General Project Info'!$R$32:$W$42, 6, FALSE)</f>
        <v>1</v>
      </c>
      <c r="W77">
        <f t="shared" si="488"/>
        <v>0</v>
      </c>
      <c r="X77">
        <f>IFERROR(G77*INDEX('Unit Conversions Array'!$E$4:$Y$24, MATCH('Scenarios &amp; Measures'!E77, 'Unit Conversions Array'!$B$4:$B$24, 0), MATCH('Scenarios &amp; Measures'!H77, 'Unit Conversions Array'!$E$3:$Y$3, 0)), 0)</f>
        <v>0</v>
      </c>
      <c r="Y77" s="8">
        <f t="shared" si="595"/>
        <v>0</v>
      </c>
      <c r="Z77" s="111" t="str">
        <f t="shared" si="611"/>
        <v/>
      </c>
      <c r="AA77" s="111">
        <f>IFERROR(IF(AND(U77=1,E77="Electricity"),Y77*INDEX('Scenarios &amp; Measures'!$AQ$93:$EM$93,1,MATCH(F77+1,'Scenarios &amp; Measures'!$AQ$92:$EM$92,0)), IF(U77=1,$Y77*VLOOKUP($E77, 'General Project Info'!$R$32:$W$42, 5, FALSE),0)),0)</f>
        <v>0</v>
      </c>
      <c r="AB77" s="93">
        <f>IF(E77="Electricity",Y77*SUM(INDEX('Scenarios &amp; Measures'!$AQ$93:$EM$93,1,MATCH(F77+1,'Scenarios &amp; Measures'!$AQ$92:$EM$92,0)):INDEX('Scenarios &amp; Measures'!$AQ$93:$EM$93,1,MATCH(F77+'General Project Info'!$F$20,'Scenarios &amp; Measures'!$AQ$92:$EM$92,0))),SUMIF(E77,"Solar_PV_or_Wind",J77)*$Y$10)</f>
        <v>0</v>
      </c>
      <c r="AC77" s="111">
        <f>IFERROR(IF(U77=0, Y77*VLOOKUP(E77, 'General Project Info'!$R$32:$W$42, 5, FALSE), 0), 0)</f>
        <v>0</v>
      </c>
      <c r="AD77" s="11">
        <f t="shared" si="608"/>
        <v>0</v>
      </c>
      <c r="AE77" s="11">
        <f t="shared" si="597"/>
        <v>20</v>
      </c>
      <c r="AF77" s="11">
        <f t="shared" si="598"/>
        <v>-20</v>
      </c>
      <c r="AG77" s="11">
        <f t="shared" si="599"/>
        <v>0</v>
      </c>
      <c r="AH77">
        <f t="shared" si="489"/>
        <v>0</v>
      </c>
      <c r="AI77" s="116">
        <f t="shared" ca="1" si="600"/>
        <v>0</v>
      </c>
      <c r="AJ77" s="116">
        <f t="shared" ca="1" si="606"/>
        <v>0</v>
      </c>
      <c r="AK77" s="11">
        <f t="shared" ca="1" si="601"/>
        <v>0</v>
      </c>
      <c r="AL77" s="11">
        <f>IF($W$10="RECs", -AA77/VLOOKUP("RECs", 'General Project Info'!$R$32:$W$42, 5, FALSE)*$W$11*IF($Y$11=$AB$12, $Y$10, (1/($AB$12-$Y$11))*(1-($Y$11/$AB$12)^$Y$10)*$AB$12), 0)</f>
        <v>0</v>
      </c>
      <c r="AM77" s="11">
        <f t="shared" si="490"/>
        <v>0</v>
      </c>
      <c r="AN77" s="11">
        <f t="shared" si="491"/>
        <v>0</v>
      </c>
      <c r="AO77" s="11">
        <f t="shared" ca="1" si="602"/>
        <v>0</v>
      </c>
      <c r="AQ77" s="93">
        <f t="shared" ca="1" si="603"/>
        <v>0</v>
      </c>
      <c r="AR77" s="93">
        <f t="shared" ca="1" si="612"/>
        <v>0</v>
      </c>
      <c r="AS77" s="93">
        <f t="shared" ca="1" si="612"/>
        <v>0</v>
      </c>
      <c r="AT77" s="93">
        <f t="shared" ca="1" si="612"/>
        <v>0</v>
      </c>
      <c r="AU77" s="93">
        <f t="shared" ca="1" si="612"/>
        <v>0</v>
      </c>
      <c r="AV77" s="93">
        <f t="shared" ca="1" si="612"/>
        <v>0</v>
      </c>
      <c r="AW77" s="93">
        <f t="shared" ca="1" si="612"/>
        <v>0</v>
      </c>
      <c r="AX77" s="93">
        <f t="shared" ca="1" si="612"/>
        <v>0</v>
      </c>
      <c r="AY77" s="93">
        <f t="shared" ca="1" si="612"/>
        <v>0</v>
      </c>
      <c r="AZ77" s="93">
        <f t="shared" ca="1" si="612"/>
        <v>0</v>
      </c>
      <c r="BA77" s="93">
        <f t="shared" ca="1" si="612"/>
        <v>0</v>
      </c>
      <c r="BB77" s="93">
        <f t="shared" ca="1" si="612"/>
        <v>0</v>
      </c>
      <c r="BC77" s="93">
        <f t="shared" ca="1" si="612"/>
        <v>0</v>
      </c>
      <c r="BD77" s="93">
        <f t="shared" ca="1" si="612"/>
        <v>0</v>
      </c>
      <c r="BE77" s="93">
        <f t="shared" ca="1" si="612"/>
        <v>0</v>
      </c>
      <c r="BF77" s="93">
        <f t="shared" ca="1" si="612"/>
        <v>0</v>
      </c>
      <c r="BG77" s="93">
        <f t="shared" ca="1" si="612"/>
        <v>0</v>
      </c>
      <c r="BH77" s="93">
        <f t="shared" ca="1" si="612"/>
        <v>0</v>
      </c>
      <c r="BI77" s="93">
        <f t="shared" ca="1" si="612"/>
        <v>0</v>
      </c>
      <c r="BJ77" s="93">
        <f t="shared" ca="1" si="612"/>
        <v>0</v>
      </c>
      <c r="BK77" s="93">
        <f t="shared" ca="1" si="612"/>
        <v>0</v>
      </c>
      <c r="BL77" s="93">
        <f t="shared" ca="1" si="612"/>
        <v>0</v>
      </c>
      <c r="BM77" s="93">
        <f t="shared" ca="1" si="612"/>
        <v>0</v>
      </c>
      <c r="BN77" s="93">
        <f t="shared" ca="1" si="612"/>
        <v>0</v>
      </c>
      <c r="BO77" s="93">
        <f t="shared" ca="1" si="612"/>
        <v>0</v>
      </c>
      <c r="BP77" s="93">
        <f t="shared" ca="1" si="612"/>
        <v>0</v>
      </c>
      <c r="BQ77" s="93">
        <f t="shared" ca="1" si="612"/>
        <v>0</v>
      </c>
      <c r="BR77" s="93">
        <f t="shared" ca="1" si="612"/>
        <v>0</v>
      </c>
      <c r="BS77" s="93">
        <f t="shared" ca="1" si="612"/>
        <v>0</v>
      </c>
      <c r="BT77" s="93">
        <f t="shared" ca="1" si="612"/>
        <v>0</v>
      </c>
      <c r="BU77" s="93">
        <f t="shared" ca="1" si="612"/>
        <v>0</v>
      </c>
      <c r="BV77" s="93">
        <f t="shared" ca="1" si="612"/>
        <v>0</v>
      </c>
      <c r="BW77" s="93">
        <f t="shared" ca="1" si="612"/>
        <v>0</v>
      </c>
      <c r="BX77" s="93">
        <f t="shared" ca="1" si="612"/>
        <v>0</v>
      </c>
      <c r="BY77" s="93">
        <f t="shared" ca="1" si="612"/>
        <v>0</v>
      </c>
      <c r="BZ77" s="93">
        <f t="shared" ca="1" si="612"/>
        <v>0</v>
      </c>
      <c r="CA77" s="93">
        <f t="shared" ca="1" si="612"/>
        <v>0</v>
      </c>
      <c r="CB77" s="93">
        <f t="shared" ca="1" si="612"/>
        <v>0</v>
      </c>
      <c r="CC77" s="93">
        <f t="shared" ca="1" si="612"/>
        <v>0</v>
      </c>
      <c r="CD77" s="93">
        <f t="shared" ca="1" si="612"/>
        <v>0</v>
      </c>
      <c r="CE77" s="93">
        <f t="shared" ca="1" si="612"/>
        <v>0</v>
      </c>
      <c r="CF77" s="93">
        <f t="shared" ca="1" si="612"/>
        <v>0</v>
      </c>
      <c r="CG77" s="93">
        <f t="shared" ca="1" si="612"/>
        <v>0</v>
      </c>
      <c r="CH77" s="93">
        <f t="shared" ca="1" si="612"/>
        <v>0</v>
      </c>
      <c r="CI77" s="93">
        <f t="shared" ca="1" si="612"/>
        <v>0</v>
      </c>
      <c r="CJ77" s="93">
        <f t="shared" ca="1" si="612"/>
        <v>0</v>
      </c>
      <c r="CK77" s="93">
        <f t="shared" ca="1" si="612"/>
        <v>0</v>
      </c>
      <c r="CL77" s="93">
        <f t="shared" ca="1" si="612"/>
        <v>0</v>
      </c>
      <c r="CM77" s="93">
        <f t="shared" ca="1" si="612"/>
        <v>0</v>
      </c>
      <c r="CN77" s="93">
        <f t="shared" ca="1" si="612"/>
        <v>0</v>
      </c>
      <c r="CO77" s="93">
        <f t="shared" ca="1" si="612"/>
        <v>0</v>
      </c>
      <c r="CP77" s="93">
        <f t="shared" ca="1" si="612"/>
        <v>0</v>
      </c>
      <c r="CQ77" s="93">
        <f t="shared" ca="1" si="612"/>
        <v>0</v>
      </c>
      <c r="CR77" s="93">
        <f t="shared" ca="1" si="612"/>
        <v>0</v>
      </c>
      <c r="CS77" s="93">
        <f t="shared" ca="1" si="612"/>
        <v>0</v>
      </c>
      <c r="CT77" s="93">
        <f t="shared" ca="1" si="612"/>
        <v>0</v>
      </c>
      <c r="CU77" s="93">
        <f t="shared" ca="1" si="612"/>
        <v>0</v>
      </c>
      <c r="CV77" s="93">
        <f t="shared" ca="1" si="612"/>
        <v>0</v>
      </c>
      <c r="CW77" s="93">
        <f t="shared" ca="1" si="612"/>
        <v>0</v>
      </c>
      <c r="CX77" s="93">
        <f t="shared" ca="1" si="612"/>
        <v>0</v>
      </c>
      <c r="CY77" s="93">
        <f t="shared" ca="1" si="612"/>
        <v>0</v>
      </c>
      <c r="CZ77" s="93">
        <f t="shared" ca="1" si="612"/>
        <v>0</v>
      </c>
      <c r="DA77" s="93">
        <f t="shared" ca="1" si="612"/>
        <v>0</v>
      </c>
      <c r="DB77" s="93">
        <f t="shared" ca="1" si="612"/>
        <v>0</v>
      </c>
      <c r="DC77" s="93">
        <f t="shared" ca="1" si="612"/>
        <v>0</v>
      </c>
      <c r="DD77" s="93">
        <f t="shared" ca="1" si="610"/>
        <v>0</v>
      </c>
      <c r="DE77" s="93">
        <f t="shared" ca="1" si="610"/>
        <v>0</v>
      </c>
      <c r="DF77" s="93">
        <f t="shared" ca="1" si="610"/>
        <v>0</v>
      </c>
      <c r="DG77" s="93">
        <f t="shared" ca="1" si="610"/>
        <v>0</v>
      </c>
      <c r="DH77" s="93">
        <f t="shared" ca="1" si="610"/>
        <v>0</v>
      </c>
      <c r="DI77" s="93">
        <f t="shared" ca="1" si="610"/>
        <v>0</v>
      </c>
      <c r="DJ77" s="93">
        <f t="shared" ca="1" si="610"/>
        <v>0</v>
      </c>
      <c r="DK77" s="93">
        <f t="shared" ca="1" si="610"/>
        <v>0</v>
      </c>
      <c r="DL77" s="93">
        <f t="shared" ca="1" si="610"/>
        <v>0</v>
      </c>
      <c r="DM77" s="93">
        <f t="shared" ca="1" si="610"/>
        <v>0</v>
      </c>
      <c r="DN77" s="93">
        <f t="shared" ca="1" si="610"/>
        <v>0</v>
      </c>
      <c r="DO77" s="93">
        <f t="shared" ca="1" si="610"/>
        <v>0</v>
      </c>
      <c r="DP77" s="93">
        <f t="shared" ca="1" si="610"/>
        <v>0</v>
      </c>
      <c r="DQ77" s="93">
        <f t="shared" ca="1" si="610"/>
        <v>0</v>
      </c>
      <c r="DR77" s="93">
        <f t="shared" ca="1" si="610"/>
        <v>0</v>
      </c>
      <c r="DS77" s="93">
        <f t="shared" ca="1" si="610"/>
        <v>0</v>
      </c>
      <c r="DT77" s="93">
        <f t="shared" ca="1" si="610"/>
        <v>0</v>
      </c>
      <c r="DU77" s="93">
        <f t="shared" ca="1" si="610"/>
        <v>0</v>
      </c>
      <c r="DV77" s="93">
        <f t="shared" ca="1" si="610"/>
        <v>0</v>
      </c>
      <c r="DW77" s="93">
        <f t="shared" ca="1" si="610"/>
        <v>0</v>
      </c>
      <c r="DX77" s="93">
        <f t="shared" ca="1" si="610"/>
        <v>0</v>
      </c>
      <c r="DY77" s="93">
        <f t="shared" ca="1" si="610"/>
        <v>0</v>
      </c>
      <c r="DZ77" s="93">
        <f t="shared" ca="1" si="610"/>
        <v>0</v>
      </c>
      <c r="EA77" s="93">
        <f t="shared" ca="1" si="610"/>
        <v>0</v>
      </c>
      <c r="EB77" s="93">
        <f t="shared" ca="1" si="610"/>
        <v>0</v>
      </c>
      <c r="EC77" s="93">
        <f t="shared" ca="1" si="610"/>
        <v>0</v>
      </c>
      <c r="ED77" s="93">
        <f t="shared" ca="1" si="610"/>
        <v>0</v>
      </c>
      <c r="EE77" s="93">
        <f t="shared" ca="1" si="610"/>
        <v>0</v>
      </c>
      <c r="EF77" s="93">
        <f t="shared" ca="1" si="610"/>
        <v>0</v>
      </c>
      <c r="EG77" s="93">
        <f t="shared" ca="1" si="610"/>
        <v>0</v>
      </c>
      <c r="EH77" s="93">
        <f t="shared" ca="1" si="610"/>
        <v>0</v>
      </c>
      <c r="EI77" s="93">
        <f t="shared" ca="1" si="610"/>
        <v>0</v>
      </c>
      <c r="EJ77" s="93">
        <f t="shared" ca="1" si="610"/>
        <v>0</v>
      </c>
      <c r="EK77" s="93">
        <f t="shared" ca="1" si="610"/>
        <v>0</v>
      </c>
      <c r="EL77" s="93">
        <f t="shared" ca="1" si="610"/>
        <v>0</v>
      </c>
      <c r="EM77" s="93">
        <f t="shared" ca="1" si="610"/>
        <v>0</v>
      </c>
      <c r="EO77" s="8"/>
      <c r="EP77" s="93"/>
      <c r="EQ77" s="8">
        <f t="shared" ca="1" si="604"/>
        <v>0</v>
      </c>
      <c r="ER77" s="8">
        <f t="shared" ca="1" si="494"/>
        <v>0</v>
      </c>
      <c r="ES77" s="8">
        <f t="shared" ca="1" si="495"/>
        <v>0</v>
      </c>
      <c r="ET77" s="8">
        <f t="shared" ca="1" si="496"/>
        <v>0</v>
      </c>
      <c r="EU77" s="8">
        <f t="shared" ca="1" si="497"/>
        <v>0</v>
      </c>
      <c r="EV77" s="8">
        <f t="shared" ca="1" si="498"/>
        <v>0</v>
      </c>
      <c r="EW77" s="8">
        <f t="shared" ca="1" si="499"/>
        <v>0</v>
      </c>
      <c r="EX77" s="8">
        <f t="shared" ca="1" si="500"/>
        <v>0</v>
      </c>
      <c r="EY77" s="8">
        <f t="shared" ca="1" si="501"/>
        <v>0</v>
      </c>
      <c r="EZ77" s="8">
        <f t="shared" ca="1" si="502"/>
        <v>0</v>
      </c>
      <c r="FA77" s="8">
        <f t="shared" ca="1" si="503"/>
        <v>0</v>
      </c>
      <c r="FB77" s="8">
        <f t="shared" ca="1" si="504"/>
        <v>0</v>
      </c>
      <c r="FC77" s="8">
        <f t="shared" ca="1" si="505"/>
        <v>0</v>
      </c>
      <c r="FD77" s="8">
        <f t="shared" ca="1" si="506"/>
        <v>0</v>
      </c>
      <c r="FE77" s="8">
        <f t="shared" ca="1" si="507"/>
        <v>0</v>
      </c>
      <c r="FF77" s="8">
        <f t="shared" ca="1" si="508"/>
        <v>0</v>
      </c>
      <c r="FG77" s="8">
        <f t="shared" ca="1" si="509"/>
        <v>0</v>
      </c>
      <c r="FH77" s="8">
        <f t="shared" ca="1" si="510"/>
        <v>0</v>
      </c>
      <c r="FI77" s="8">
        <f t="shared" ca="1" si="511"/>
        <v>0</v>
      </c>
      <c r="FJ77" s="8">
        <f t="shared" ca="1" si="512"/>
        <v>0</v>
      </c>
      <c r="FK77" s="8">
        <f t="shared" ca="1" si="513"/>
        <v>0</v>
      </c>
      <c r="FL77" s="8">
        <f t="shared" ca="1" si="514"/>
        <v>0</v>
      </c>
      <c r="FM77" s="8">
        <f t="shared" ca="1" si="515"/>
        <v>0</v>
      </c>
      <c r="FN77" s="8">
        <f t="shared" ca="1" si="516"/>
        <v>0</v>
      </c>
      <c r="FO77" s="8">
        <f t="shared" ca="1" si="517"/>
        <v>0</v>
      </c>
      <c r="FP77" s="8">
        <f t="shared" ca="1" si="518"/>
        <v>0</v>
      </c>
      <c r="FQ77" s="8">
        <f t="shared" ca="1" si="519"/>
        <v>0</v>
      </c>
      <c r="FR77" s="8">
        <f t="shared" ca="1" si="520"/>
        <v>0</v>
      </c>
      <c r="FS77" s="8">
        <f t="shared" ca="1" si="521"/>
        <v>0</v>
      </c>
      <c r="FT77" s="8">
        <f t="shared" ca="1" si="522"/>
        <v>0</v>
      </c>
      <c r="FU77" s="8">
        <f t="shared" ca="1" si="523"/>
        <v>0</v>
      </c>
      <c r="FV77" s="8">
        <f t="shared" ca="1" si="524"/>
        <v>0</v>
      </c>
      <c r="FW77" s="8">
        <f t="shared" ca="1" si="525"/>
        <v>0</v>
      </c>
      <c r="FX77" s="8">
        <f t="shared" ca="1" si="526"/>
        <v>0</v>
      </c>
      <c r="FY77" s="8">
        <f t="shared" ca="1" si="527"/>
        <v>0</v>
      </c>
      <c r="FZ77" s="8">
        <f t="shared" ca="1" si="528"/>
        <v>0</v>
      </c>
      <c r="GA77" s="8">
        <f t="shared" ca="1" si="529"/>
        <v>0</v>
      </c>
      <c r="GB77" s="8">
        <f t="shared" ca="1" si="530"/>
        <v>0</v>
      </c>
      <c r="GC77" s="8">
        <f t="shared" ca="1" si="531"/>
        <v>0</v>
      </c>
      <c r="GD77" s="8">
        <f t="shared" ca="1" si="532"/>
        <v>0</v>
      </c>
      <c r="GE77" s="8">
        <f t="shared" ca="1" si="533"/>
        <v>0</v>
      </c>
      <c r="GF77" s="8">
        <f t="shared" ca="1" si="534"/>
        <v>0</v>
      </c>
      <c r="GG77" s="8">
        <f t="shared" ca="1" si="535"/>
        <v>0</v>
      </c>
      <c r="GH77" s="8">
        <f t="shared" ca="1" si="536"/>
        <v>0</v>
      </c>
      <c r="GI77" s="8">
        <f t="shared" ca="1" si="537"/>
        <v>0</v>
      </c>
      <c r="GJ77" s="8">
        <f t="shared" ca="1" si="538"/>
        <v>0</v>
      </c>
      <c r="GK77" s="8">
        <f t="shared" ca="1" si="539"/>
        <v>0</v>
      </c>
      <c r="GL77" s="8">
        <f t="shared" ca="1" si="540"/>
        <v>0</v>
      </c>
      <c r="GM77" s="8">
        <f t="shared" ca="1" si="541"/>
        <v>0</v>
      </c>
      <c r="GN77" s="8">
        <f t="shared" ca="1" si="542"/>
        <v>0</v>
      </c>
      <c r="GO77" s="8">
        <f t="shared" ca="1" si="543"/>
        <v>0</v>
      </c>
      <c r="GP77" s="8">
        <f t="shared" ca="1" si="544"/>
        <v>0</v>
      </c>
      <c r="GQ77" s="8">
        <f t="shared" ca="1" si="545"/>
        <v>0</v>
      </c>
      <c r="GR77" s="8">
        <f t="shared" ca="1" si="546"/>
        <v>0</v>
      </c>
      <c r="GS77" s="8">
        <f t="shared" ca="1" si="547"/>
        <v>0</v>
      </c>
      <c r="GT77" s="8">
        <f t="shared" ca="1" si="548"/>
        <v>0</v>
      </c>
      <c r="GU77" s="8">
        <f t="shared" ca="1" si="549"/>
        <v>0</v>
      </c>
      <c r="GV77" s="8">
        <f t="shared" ca="1" si="550"/>
        <v>0</v>
      </c>
      <c r="GW77" s="8">
        <f t="shared" ca="1" si="551"/>
        <v>0</v>
      </c>
      <c r="GX77" s="8">
        <f t="shared" ca="1" si="552"/>
        <v>0</v>
      </c>
      <c r="GY77" s="8">
        <f t="shared" ca="1" si="553"/>
        <v>0</v>
      </c>
      <c r="GZ77" s="8">
        <f t="shared" ca="1" si="554"/>
        <v>0</v>
      </c>
      <c r="HA77" s="8">
        <f t="shared" ca="1" si="555"/>
        <v>0</v>
      </c>
      <c r="HB77" s="8">
        <f t="shared" ca="1" si="556"/>
        <v>0</v>
      </c>
      <c r="HC77" s="8">
        <f t="shared" ca="1" si="557"/>
        <v>0</v>
      </c>
      <c r="HD77" s="8">
        <f t="shared" ca="1" si="558"/>
        <v>0</v>
      </c>
      <c r="HE77" s="8">
        <f t="shared" ca="1" si="559"/>
        <v>0</v>
      </c>
      <c r="HF77" s="8">
        <f t="shared" ca="1" si="560"/>
        <v>0</v>
      </c>
      <c r="HG77" s="8">
        <f t="shared" ca="1" si="561"/>
        <v>0</v>
      </c>
      <c r="HH77" s="8">
        <f t="shared" ca="1" si="562"/>
        <v>0</v>
      </c>
      <c r="HI77" s="8">
        <f t="shared" ca="1" si="563"/>
        <v>0</v>
      </c>
      <c r="HJ77" s="8">
        <f t="shared" ca="1" si="564"/>
        <v>0</v>
      </c>
      <c r="HK77" s="8">
        <f t="shared" ca="1" si="565"/>
        <v>0</v>
      </c>
      <c r="HL77" s="8">
        <f t="shared" ca="1" si="566"/>
        <v>0</v>
      </c>
      <c r="HM77" s="8">
        <f t="shared" ca="1" si="567"/>
        <v>0</v>
      </c>
      <c r="HN77" s="8">
        <f t="shared" ca="1" si="568"/>
        <v>0</v>
      </c>
      <c r="HO77" s="8">
        <f t="shared" ca="1" si="569"/>
        <v>0</v>
      </c>
      <c r="HP77" s="8">
        <f t="shared" ca="1" si="570"/>
        <v>0</v>
      </c>
      <c r="HQ77" s="8">
        <f t="shared" ca="1" si="571"/>
        <v>0</v>
      </c>
      <c r="HR77" s="8">
        <f t="shared" ca="1" si="572"/>
        <v>0</v>
      </c>
      <c r="HS77" s="8">
        <f t="shared" ca="1" si="573"/>
        <v>0</v>
      </c>
      <c r="HT77" s="8">
        <f t="shared" ca="1" si="574"/>
        <v>0</v>
      </c>
      <c r="HU77" s="8">
        <f t="shared" ca="1" si="575"/>
        <v>0</v>
      </c>
      <c r="HV77" s="8">
        <f t="shared" ca="1" si="576"/>
        <v>0</v>
      </c>
      <c r="HW77" s="8">
        <f t="shared" ca="1" si="577"/>
        <v>0</v>
      </c>
      <c r="HX77" s="8">
        <f t="shared" ca="1" si="578"/>
        <v>0</v>
      </c>
      <c r="HY77" s="8">
        <f t="shared" ca="1" si="579"/>
        <v>0</v>
      </c>
      <c r="HZ77" s="8">
        <f t="shared" ca="1" si="580"/>
        <v>0</v>
      </c>
      <c r="IA77" s="8">
        <f t="shared" ca="1" si="581"/>
        <v>0</v>
      </c>
      <c r="IB77" s="8">
        <f t="shared" ca="1" si="582"/>
        <v>0</v>
      </c>
      <c r="IC77" s="8">
        <f t="shared" ca="1" si="583"/>
        <v>0</v>
      </c>
      <c r="ID77" s="8">
        <f t="shared" ca="1" si="584"/>
        <v>0</v>
      </c>
      <c r="IE77" s="8">
        <f t="shared" ca="1" si="585"/>
        <v>0</v>
      </c>
      <c r="IF77" s="8">
        <f t="shared" ca="1" si="586"/>
        <v>0</v>
      </c>
      <c r="IG77" s="8">
        <f t="shared" ca="1" si="587"/>
        <v>0</v>
      </c>
      <c r="IH77" s="8">
        <f t="shared" ca="1" si="588"/>
        <v>0</v>
      </c>
      <c r="II77" s="8">
        <f t="shared" ca="1" si="589"/>
        <v>0</v>
      </c>
      <c r="IJ77" s="8">
        <f t="shared" ca="1" si="590"/>
        <v>0</v>
      </c>
      <c r="IK77" s="8">
        <f t="shared" ca="1" si="591"/>
        <v>0</v>
      </c>
      <c r="IL77" s="8">
        <f t="shared" ca="1" si="592"/>
        <v>0</v>
      </c>
      <c r="IM77" s="8">
        <f t="shared" ca="1" si="593"/>
        <v>0</v>
      </c>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row>
    <row r="78" spans="1:348" ht="18.399999999999999">
      <c r="A78" s="29"/>
      <c r="B78" s="16"/>
      <c r="C78" s="249"/>
      <c r="D78" s="249"/>
      <c r="E78" s="156"/>
      <c r="F78" s="156"/>
      <c r="G78" s="157"/>
      <c r="H78" s="117" t="str">
        <f>IFERROR(VLOOKUP(E78, 'General Project Info'!$C$32:$I$42, 7, FALSE), "")</f>
        <v/>
      </c>
      <c r="I78" s="118">
        <f>IFERROR(Y78*VLOOKUP(E78, 'General Project Info'!$R$32:$T$42, 3, FALSE), 0)</f>
        <v>0</v>
      </c>
      <c r="J78" s="119">
        <f t="shared" si="609"/>
        <v>0</v>
      </c>
      <c r="K78" s="119">
        <f t="shared" si="594"/>
        <v>0</v>
      </c>
      <c r="L78" s="162"/>
      <c r="M78" s="162"/>
      <c r="N78" s="163"/>
      <c r="O78" s="163"/>
      <c r="P78" s="163"/>
      <c r="Q78" s="153">
        <f t="shared" si="487"/>
        <v>0</v>
      </c>
      <c r="R78" s="16"/>
      <c r="S78" s="29"/>
      <c r="U78" s="26">
        <f>IFERROR(VLOOKUP($E78, 'Unit Conversions Array'!$B$4:$AA$24, 26, FALSE),0)</f>
        <v>0</v>
      </c>
      <c r="V78">
        <f>VLOOKUP(E78, 'General Project Info'!$R$32:$W$42, 6, FALSE)</f>
        <v>1</v>
      </c>
      <c r="W78">
        <f t="shared" si="488"/>
        <v>0</v>
      </c>
      <c r="X78">
        <f>IFERROR(G78*INDEX('Unit Conversions Array'!$E$4:$Y$24, MATCH('Scenarios &amp; Measures'!E78, 'Unit Conversions Array'!$B$4:$B$24, 0), MATCH('Scenarios &amp; Measures'!H78, 'Unit Conversions Array'!$E$3:$Y$3, 0)), 0)</f>
        <v>0</v>
      </c>
      <c r="Y78" s="8">
        <f t="shared" si="595"/>
        <v>0</v>
      </c>
      <c r="Z78" s="111" t="str">
        <f t="shared" si="611"/>
        <v/>
      </c>
      <c r="AA78" s="111">
        <f>IFERROR(IF(AND(U78=1,E78="Electricity"),Y78*INDEX('Scenarios &amp; Measures'!$AQ$93:$EM$93,1,MATCH(F78+1,'Scenarios &amp; Measures'!$AQ$92:$EM$92,0)), IF(U78=1,$Y78*VLOOKUP($E78, 'General Project Info'!$R$32:$W$42, 5, FALSE),0)),0)</f>
        <v>0</v>
      </c>
      <c r="AB78" s="93">
        <f>IF(E78="Electricity",Y78*SUM(INDEX('Scenarios &amp; Measures'!$AQ$93:$EM$93,1,MATCH(F78+1,'Scenarios &amp; Measures'!$AQ$92:$EM$92,0)):INDEX('Scenarios &amp; Measures'!$AQ$93:$EM$93,1,MATCH(F78+'General Project Info'!$F$20,'Scenarios &amp; Measures'!$AQ$92:$EM$92,0))),SUMIF(E78,"Solar_PV_or_Wind",J78)*$Y$10)</f>
        <v>0</v>
      </c>
      <c r="AC78" s="111">
        <f>IFERROR(IF(U78=0, Y78*VLOOKUP(E78, 'General Project Info'!$R$32:$W$42, 5, FALSE), 0), 0)</f>
        <v>0</v>
      </c>
      <c r="AD78" s="11">
        <f t="shared" si="608"/>
        <v>0</v>
      </c>
      <c r="AE78" s="11">
        <f t="shared" si="597"/>
        <v>20</v>
      </c>
      <c r="AF78" s="11">
        <f t="shared" si="598"/>
        <v>-20</v>
      </c>
      <c r="AG78" s="11">
        <f t="shared" si="599"/>
        <v>0</v>
      </c>
      <c r="AH78">
        <f t="shared" si="489"/>
        <v>0</v>
      </c>
      <c r="AI78" s="116">
        <f t="shared" ca="1" si="600"/>
        <v>0</v>
      </c>
      <c r="AJ78" s="116">
        <f t="shared" ca="1" si="606"/>
        <v>0</v>
      </c>
      <c r="AK78" s="11">
        <f t="shared" ca="1" si="601"/>
        <v>0</v>
      </c>
      <c r="AL78" s="11">
        <f>IF($W$10="RECs", -AA78/VLOOKUP("RECs", 'General Project Info'!$R$32:$W$42, 5, FALSE)*$W$11*IF($Y$11=$AB$12, $Y$10, (1/($AB$12-$Y$11))*(1-($Y$11/$AB$12)^$Y$10)*$AB$12), 0)</f>
        <v>0</v>
      </c>
      <c r="AM78" s="11">
        <f t="shared" si="490"/>
        <v>0</v>
      </c>
      <c r="AN78" s="11">
        <f t="shared" si="491"/>
        <v>0</v>
      </c>
      <c r="AO78" s="11">
        <f t="shared" ca="1" si="602"/>
        <v>0</v>
      </c>
      <c r="AQ78" s="93">
        <f t="shared" ca="1" si="603"/>
        <v>0</v>
      </c>
      <c r="AR78" s="93">
        <f t="shared" ca="1" si="612"/>
        <v>0</v>
      </c>
      <c r="AS78" s="93">
        <f t="shared" ca="1" si="612"/>
        <v>0</v>
      </c>
      <c r="AT78" s="93">
        <f t="shared" ca="1" si="612"/>
        <v>0</v>
      </c>
      <c r="AU78" s="93">
        <f t="shared" ca="1" si="612"/>
        <v>0</v>
      </c>
      <c r="AV78" s="93">
        <f t="shared" ca="1" si="612"/>
        <v>0</v>
      </c>
      <c r="AW78" s="93">
        <f t="shared" ca="1" si="612"/>
        <v>0</v>
      </c>
      <c r="AX78" s="93">
        <f t="shared" ca="1" si="612"/>
        <v>0</v>
      </c>
      <c r="AY78" s="93">
        <f t="shared" ca="1" si="612"/>
        <v>0</v>
      </c>
      <c r="AZ78" s="93">
        <f t="shared" ca="1" si="612"/>
        <v>0</v>
      </c>
      <c r="BA78" s="93">
        <f t="shared" ca="1" si="612"/>
        <v>0</v>
      </c>
      <c r="BB78" s="93">
        <f t="shared" ca="1" si="612"/>
        <v>0</v>
      </c>
      <c r="BC78" s="93">
        <f t="shared" ca="1" si="612"/>
        <v>0</v>
      </c>
      <c r="BD78" s="93">
        <f t="shared" ca="1" si="612"/>
        <v>0</v>
      </c>
      <c r="BE78" s="93">
        <f t="shared" ca="1" si="612"/>
        <v>0</v>
      </c>
      <c r="BF78" s="93">
        <f t="shared" ca="1" si="612"/>
        <v>0</v>
      </c>
      <c r="BG78" s="93">
        <f t="shared" ca="1" si="612"/>
        <v>0</v>
      </c>
      <c r="BH78" s="93">
        <f t="shared" ca="1" si="612"/>
        <v>0</v>
      </c>
      <c r="BI78" s="93">
        <f t="shared" ca="1" si="612"/>
        <v>0</v>
      </c>
      <c r="BJ78" s="93">
        <f t="shared" ca="1" si="612"/>
        <v>0</v>
      </c>
      <c r="BK78" s="93">
        <f t="shared" ca="1" si="612"/>
        <v>0</v>
      </c>
      <c r="BL78" s="93">
        <f t="shared" ca="1" si="612"/>
        <v>0</v>
      </c>
      <c r="BM78" s="93">
        <f t="shared" ca="1" si="612"/>
        <v>0</v>
      </c>
      <c r="BN78" s="93">
        <f t="shared" ca="1" si="612"/>
        <v>0</v>
      </c>
      <c r="BO78" s="93">
        <f t="shared" ca="1" si="612"/>
        <v>0</v>
      </c>
      <c r="BP78" s="93">
        <f t="shared" ca="1" si="612"/>
        <v>0</v>
      </c>
      <c r="BQ78" s="93">
        <f t="shared" ca="1" si="612"/>
        <v>0</v>
      </c>
      <c r="BR78" s="93">
        <f t="shared" ca="1" si="612"/>
        <v>0</v>
      </c>
      <c r="BS78" s="93">
        <f t="shared" ca="1" si="612"/>
        <v>0</v>
      </c>
      <c r="BT78" s="93">
        <f t="shared" ca="1" si="612"/>
        <v>0</v>
      </c>
      <c r="BU78" s="93">
        <f t="shared" ca="1" si="612"/>
        <v>0</v>
      </c>
      <c r="BV78" s="93">
        <f t="shared" ca="1" si="612"/>
        <v>0</v>
      </c>
      <c r="BW78" s="93">
        <f t="shared" ca="1" si="612"/>
        <v>0</v>
      </c>
      <c r="BX78" s="93">
        <f t="shared" ca="1" si="612"/>
        <v>0</v>
      </c>
      <c r="BY78" s="93">
        <f t="shared" ca="1" si="612"/>
        <v>0</v>
      </c>
      <c r="BZ78" s="93">
        <f t="shared" ca="1" si="612"/>
        <v>0</v>
      </c>
      <c r="CA78" s="93">
        <f t="shared" ca="1" si="612"/>
        <v>0</v>
      </c>
      <c r="CB78" s="93">
        <f t="shared" ca="1" si="612"/>
        <v>0</v>
      </c>
      <c r="CC78" s="93">
        <f t="shared" ca="1" si="612"/>
        <v>0</v>
      </c>
      <c r="CD78" s="93">
        <f t="shared" ca="1" si="612"/>
        <v>0</v>
      </c>
      <c r="CE78" s="93">
        <f t="shared" ca="1" si="612"/>
        <v>0</v>
      </c>
      <c r="CF78" s="93">
        <f t="shared" ca="1" si="612"/>
        <v>0</v>
      </c>
      <c r="CG78" s="93">
        <f t="shared" ca="1" si="612"/>
        <v>0</v>
      </c>
      <c r="CH78" s="93">
        <f t="shared" ca="1" si="612"/>
        <v>0</v>
      </c>
      <c r="CI78" s="93">
        <f t="shared" ca="1" si="612"/>
        <v>0</v>
      </c>
      <c r="CJ78" s="93">
        <f t="shared" ca="1" si="612"/>
        <v>0</v>
      </c>
      <c r="CK78" s="93">
        <f t="shared" ca="1" si="612"/>
        <v>0</v>
      </c>
      <c r="CL78" s="93">
        <f t="shared" ca="1" si="612"/>
        <v>0</v>
      </c>
      <c r="CM78" s="93">
        <f t="shared" ca="1" si="612"/>
        <v>0</v>
      </c>
      <c r="CN78" s="93">
        <f t="shared" ca="1" si="612"/>
        <v>0</v>
      </c>
      <c r="CO78" s="93">
        <f t="shared" ca="1" si="612"/>
        <v>0</v>
      </c>
      <c r="CP78" s="93">
        <f t="shared" ca="1" si="612"/>
        <v>0</v>
      </c>
      <c r="CQ78" s="93">
        <f t="shared" ca="1" si="612"/>
        <v>0</v>
      </c>
      <c r="CR78" s="93">
        <f t="shared" ca="1" si="612"/>
        <v>0</v>
      </c>
      <c r="CS78" s="93">
        <f t="shared" ca="1" si="612"/>
        <v>0</v>
      </c>
      <c r="CT78" s="93">
        <f t="shared" ca="1" si="612"/>
        <v>0</v>
      </c>
      <c r="CU78" s="93">
        <f t="shared" ca="1" si="612"/>
        <v>0</v>
      </c>
      <c r="CV78" s="93">
        <f t="shared" ca="1" si="612"/>
        <v>0</v>
      </c>
      <c r="CW78" s="93">
        <f t="shared" ca="1" si="612"/>
        <v>0</v>
      </c>
      <c r="CX78" s="93">
        <f t="shared" ca="1" si="612"/>
        <v>0</v>
      </c>
      <c r="CY78" s="93">
        <f t="shared" ca="1" si="612"/>
        <v>0</v>
      </c>
      <c r="CZ78" s="93">
        <f t="shared" ca="1" si="612"/>
        <v>0</v>
      </c>
      <c r="DA78" s="93">
        <f t="shared" ca="1" si="612"/>
        <v>0</v>
      </c>
      <c r="DB78" s="93">
        <f t="shared" ca="1" si="612"/>
        <v>0</v>
      </c>
      <c r="DC78" s="93">
        <f t="shared" ca="1" si="612"/>
        <v>0</v>
      </c>
      <c r="DD78" s="93">
        <f t="shared" ca="1" si="610"/>
        <v>0</v>
      </c>
      <c r="DE78" s="93">
        <f t="shared" ca="1" si="610"/>
        <v>0</v>
      </c>
      <c r="DF78" s="93">
        <f t="shared" ca="1" si="610"/>
        <v>0</v>
      </c>
      <c r="DG78" s="93">
        <f t="shared" ca="1" si="610"/>
        <v>0</v>
      </c>
      <c r="DH78" s="93">
        <f t="shared" ca="1" si="610"/>
        <v>0</v>
      </c>
      <c r="DI78" s="93">
        <f t="shared" ca="1" si="610"/>
        <v>0</v>
      </c>
      <c r="DJ78" s="93">
        <f t="shared" ca="1" si="610"/>
        <v>0</v>
      </c>
      <c r="DK78" s="93">
        <f t="shared" ca="1" si="610"/>
        <v>0</v>
      </c>
      <c r="DL78" s="93">
        <f t="shared" ca="1" si="610"/>
        <v>0</v>
      </c>
      <c r="DM78" s="93">
        <f t="shared" ca="1" si="610"/>
        <v>0</v>
      </c>
      <c r="DN78" s="93">
        <f t="shared" ca="1" si="610"/>
        <v>0</v>
      </c>
      <c r="DO78" s="93">
        <f t="shared" ca="1" si="610"/>
        <v>0</v>
      </c>
      <c r="DP78" s="93">
        <f t="shared" ca="1" si="610"/>
        <v>0</v>
      </c>
      <c r="DQ78" s="93">
        <f t="shared" ca="1" si="610"/>
        <v>0</v>
      </c>
      <c r="DR78" s="93">
        <f t="shared" ca="1" si="610"/>
        <v>0</v>
      </c>
      <c r="DS78" s="93">
        <f t="shared" ca="1" si="610"/>
        <v>0</v>
      </c>
      <c r="DT78" s="93">
        <f t="shared" ca="1" si="610"/>
        <v>0</v>
      </c>
      <c r="DU78" s="93">
        <f t="shared" ca="1" si="610"/>
        <v>0</v>
      </c>
      <c r="DV78" s="93">
        <f t="shared" ca="1" si="610"/>
        <v>0</v>
      </c>
      <c r="DW78" s="93">
        <f t="shared" ca="1" si="610"/>
        <v>0</v>
      </c>
      <c r="DX78" s="93">
        <f t="shared" ca="1" si="610"/>
        <v>0</v>
      </c>
      <c r="DY78" s="93">
        <f t="shared" ca="1" si="610"/>
        <v>0</v>
      </c>
      <c r="DZ78" s="93">
        <f t="shared" ca="1" si="610"/>
        <v>0</v>
      </c>
      <c r="EA78" s="93">
        <f t="shared" ca="1" si="610"/>
        <v>0</v>
      </c>
      <c r="EB78" s="93">
        <f t="shared" ca="1" si="610"/>
        <v>0</v>
      </c>
      <c r="EC78" s="93">
        <f t="shared" ca="1" si="610"/>
        <v>0</v>
      </c>
      <c r="ED78" s="93">
        <f t="shared" ca="1" si="610"/>
        <v>0</v>
      </c>
      <c r="EE78" s="93">
        <f t="shared" ca="1" si="610"/>
        <v>0</v>
      </c>
      <c r="EF78" s="93">
        <f t="shared" ca="1" si="610"/>
        <v>0</v>
      </c>
      <c r="EG78" s="93">
        <f t="shared" ca="1" si="610"/>
        <v>0</v>
      </c>
      <c r="EH78" s="93">
        <f t="shared" ca="1" si="610"/>
        <v>0</v>
      </c>
      <c r="EI78" s="93">
        <f t="shared" ca="1" si="610"/>
        <v>0</v>
      </c>
      <c r="EJ78" s="93">
        <f t="shared" ca="1" si="610"/>
        <v>0</v>
      </c>
      <c r="EK78" s="93">
        <f t="shared" ca="1" si="610"/>
        <v>0</v>
      </c>
      <c r="EL78" s="93">
        <f t="shared" ca="1" si="610"/>
        <v>0</v>
      </c>
      <c r="EM78" s="93">
        <f t="shared" ca="1" si="610"/>
        <v>0</v>
      </c>
      <c r="EO78" s="8"/>
      <c r="EP78" s="93"/>
      <c r="EQ78" s="8">
        <f t="shared" ca="1" si="604"/>
        <v>0</v>
      </c>
      <c r="ER78" s="8">
        <f t="shared" ca="1" si="494"/>
        <v>0</v>
      </c>
      <c r="ES78" s="8">
        <f t="shared" ca="1" si="495"/>
        <v>0</v>
      </c>
      <c r="ET78" s="8">
        <f t="shared" ca="1" si="496"/>
        <v>0</v>
      </c>
      <c r="EU78" s="8">
        <f t="shared" ca="1" si="497"/>
        <v>0</v>
      </c>
      <c r="EV78" s="8">
        <f t="shared" ca="1" si="498"/>
        <v>0</v>
      </c>
      <c r="EW78" s="8">
        <f t="shared" ca="1" si="499"/>
        <v>0</v>
      </c>
      <c r="EX78" s="8">
        <f t="shared" ca="1" si="500"/>
        <v>0</v>
      </c>
      <c r="EY78" s="8">
        <f t="shared" ca="1" si="501"/>
        <v>0</v>
      </c>
      <c r="EZ78" s="8">
        <f t="shared" ca="1" si="502"/>
        <v>0</v>
      </c>
      <c r="FA78" s="8">
        <f t="shared" ca="1" si="503"/>
        <v>0</v>
      </c>
      <c r="FB78" s="8">
        <f t="shared" ca="1" si="504"/>
        <v>0</v>
      </c>
      <c r="FC78" s="8">
        <f t="shared" ca="1" si="505"/>
        <v>0</v>
      </c>
      <c r="FD78" s="8">
        <f t="shared" ca="1" si="506"/>
        <v>0</v>
      </c>
      <c r="FE78" s="8">
        <f t="shared" ca="1" si="507"/>
        <v>0</v>
      </c>
      <c r="FF78" s="8">
        <f t="shared" ca="1" si="508"/>
        <v>0</v>
      </c>
      <c r="FG78" s="8">
        <f t="shared" ca="1" si="509"/>
        <v>0</v>
      </c>
      <c r="FH78" s="8">
        <f t="shared" ca="1" si="510"/>
        <v>0</v>
      </c>
      <c r="FI78" s="8">
        <f t="shared" ca="1" si="511"/>
        <v>0</v>
      </c>
      <c r="FJ78" s="8">
        <f t="shared" ca="1" si="512"/>
        <v>0</v>
      </c>
      <c r="FK78" s="8">
        <f t="shared" ca="1" si="513"/>
        <v>0</v>
      </c>
      <c r="FL78" s="8">
        <f t="shared" ca="1" si="514"/>
        <v>0</v>
      </c>
      <c r="FM78" s="8">
        <f t="shared" ca="1" si="515"/>
        <v>0</v>
      </c>
      <c r="FN78" s="8">
        <f t="shared" ca="1" si="516"/>
        <v>0</v>
      </c>
      <c r="FO78" s="8">
        <f t="shared" ca="1" si="517"/>
        <v>0</v>
      </c>
      <c r="FP78" s="8">
        <f t="shared" ca="1" si="518"/>
        <v>0</v>
      </c>
      <c r="FQ78" s="8">
        <f t="shared" ca="1" si="519"/>
        <v>0</v>
      </c>
      <c r="FR78" s="8">
        <f t="shared" ca="1" si="520"/>
        <v>0</v>
      </c>
      <c r="FS78" s="8">
        <f t="shared" ca="1" si="521"/>
        <v>0</v>
      </c>
      <c r="FT78" s="8">
        <f t="shared" ca="1" si="522"/>
        <v>0</v>
      </c>
      <c r="FU78" s="8">
        <f t="shared" ca="1" si="523"/>
        <v>0</v>
      </c>
      <c r="FV78" s="8">
        <f t="shared" ca="1" si="524"/>
        <v>0</v>
      </c>
      <c r="FW78" s="8">
        <f t="shared" ca="1" si="525"/>
        <v>0</v>
      </c>
      <c r="FX78" s="8">
        <f t="shared" ca="1" si="526"/>
        <v>0</v>
      </c>
      <c r="FY78" s="8">
        <f t="shared" ca="1" si="527"/>
        <v>0</v>
      </c>
      <c r="FZ78" s="8">
        <f t="shared" ca="1" si="528"/>
        <v>0</v>
      </c>
      <c r="GA78" s="8">
        <f t="shared" ca="1" si="529"/>
        <v>0</v>
      </c>
      <c r="GB78" s="8">
        <f t="shared" ca="1" si="530"/>
        <v>0</v>
      </c>
      <c r="GC78" s="8">
        <f t="shared" ca="1" si="531"/>
        <v>0</v>
      </c>
      <c r="GD78" s="8">
        <f t="shared" ca="1" si="532"/>
        <v>0</v>
      </c>
      <c r="GE78" s="8">
        <f t="shared" ca="1" si="533"/>
        <v>0</v>
      </c>
      <c r="GF78" s="8">
        <f t="shared" ca="1" si="534"/>
        <v>0</v>
      </c>
      <c r="GG78" s="8">
        <f t="shared" ca="1" si="535"/>
        <v>0</v>
      </c>
      <c r="GH78" s="8">
        <f t="shared" ca="1" si="536"/>
        <v>0</v>
      </c>
      <c r="GI78" s="8">
        <f t="shared" ca="1" si="537"/>
        <v>0</v>
      </c>
      <c r="GJ78" s="8">
        <f t="shared" ca="1" si="538"/>
        <v>0</v>
      </c>
      <c r="GK78" s="8">
        <f t="shared" ca="1" si="539"/>
        <v>0</v>
      </c>
      <c r="GL78" s="8">
        <f t="shared" ca="1" si="540"/>
        <v>0</v>
      </c>
      <c r="GM78" s="8">
        <f t="shared" ca="1" si="541"/>
        <v>0</v>
      </c>
      <c r="GN78" s="8">
        <f t="shared" ca="1" si="542"/>
        <v>0</v>
      </c>
      <c r="GO78" s="8">
        <f t="shared" ca="1" si="543"/>
        <v>0</v>
      </c>
      <c r="GP78" s="8">
        <f t="shared" ca="1" si="544"/>
        <v>0</v>
      </c>
      <c r="GQ78" s="8">
        <f t="shared" ca="1" si="545"/>
        <v>0</v>
      </c>
      <c r="GR78" s="8">
        <f t="shared" ca="1" si="546"/>
        <v>0</v>
      </c>
      <c r="GS78" s="8">
        <f t="shared" ca="1" si="547"/>
        <v>0</v>
      </c>
      <c r="GT78" s="8">
        <f t="shared" ca="1" si="548"/>
        <v>0</v>
      </c>
      <c r="GU78" s="8">
        <f t="shared" ca="1" si="549"/>
        <v>0</v>
      </c>
      <c r="GV78" s="8">
        <f t="shared" ca="1" si="550"/>
        <v>0</v>
      </c>
      <c r="GW78" s="8">
        <f t="shared" ca="1" si="551"/>
        <v>0</v>
      </c>
      <c r="GX78" s="8">
        <f t="shared" ca="1" si="552"/>
        <v>0</v>
      </c>
      <c r="GY78" s="8">
        <f t="shared" ca="1" si="553"/>
        <v>0</v>
      </c>
      <c r="GZ78" s="8">
        <f t="shared" ca="1" si="554"/>
        <v>0</v>
      </c>
      <c r="HA78" s="8">
        <f t="shared" ca="1" si="555"/>
        <v>0</v>
      </c>
      <c r="HB78" s="8">
        <f t="shared" ca="1" si="556"/>
        <v>0</v>
      </c>
      <c r="HC78" s="8">
        <f t="shared" ca="1" si="557"/>
        <v>0</v>
      </c>
      <c r="HD78" s="8">
        <f t="shared" ca="1" si="558"/>
        <v>0</v>
      </c>
      <c r="HE78" s="8">
        <f t="shared" ca="1" si="559"/>
        <v>0</v>
      </c>
      <c r="HF78" s="8">
        <f t="shared" ca="1" si="560"/>
        <v>0</v>
      </c>
      <c r="HG78" s="8">
        <f t="shared" ca="1" si="561"/>
        <v>0</v>
      </c>
      <c r="HH78" s="8">
        <f t="shared" ca="1" si="562"/>
        <v>0</v>
      </c>
      <c r="HI78" s="8">
        <f t="shared" ca="1" si="563"/>
        <v>0</v>
      </c>
      <c r="HJ78" s="8">
        <f t="shared" ca="1" si="564"/>
        <v>0</v>
      </c>
      <c r="HK78" s="8">
        <f t="shared" ca="1" si="565"/>
        <v>0</v>
      </c>
      <c r="HL78" s="8">
        <f t="shared" ca="1" si="566"/>
        <v>0</v>
      </c>
      <c r="HM78" s="8">
        <f t="shared" ca="1" si="567"/>
        <v>0</v>
      </c>
      <c r="HN78" s="8">
        <f t="shared" ca="1" si="568"/>
        <v>0</v>
      </c>
      <c r="HO78" s="8">
        <f t="shared" ca="1" si="569"/>
        <v>0</v>
      </c>
      <c r="HP78" s="8">
        <f t="shared" ca="1" si="570"/>
        <v>0</v>
      </c>
      <c r="HQ78" s="8">
        <f t="shared" ca="1" si="571"/>
        <v>0</v>
      </c>
      <c r="HR78" s="8">
        <f t="shared" ca="1" si="572"/>
        <v>0</v>
      </c>
      <c r="HS78" s="8">
        <f t="shared" ca="1" si="573"/>
        <v>0</v>
      </c>
      <c r="HT78" s="8">
        <f t="shared" ca="1" si="574"/>
        <v>0</v>
      </c>
      <c r="HU78" s="8">
        <f t="shared" ca="1" si="575"/>
        <v>0</v>
      </c>
      <c r="HV78" s="8">
        <f t="shared" ca="1" si="576"/>
        <v>0</v>
      </c>
      <c r="HW78" s="8">
        <f t="shared" ca="1" si="577"/>
        <v>0</v>
      </c>
      <c r="HX78" s="8">
        <f t="shared" ca="1" si="578"/>
        <v>0</v>
      </c>
      <c r="HY78" s="8">
        <f t="shared" ca="1" si="579"/>
        <v>0</v>
      </c>
      <c r="HZ78" s="8">
        <f t="shared" ca="1" si="580"/>
        <v>0</v>
      </c>
      <c r="IA78" s="8">
        <f t="shared" ca="1" si="581"/>
        <v>0</v>
      </c>
      <c r="IB78" s="8">
        <f t="shared" ca="1" si="582"/>
        <v>0</v>
      </c>
      <c r="IC78" s="8">
        <f t="shared" ca="1" si="583"/>
        <v>0</v>
      </c>
      <c r="ID78" s="8">
        <f t="shared" ca="1" si="584"/>
        <v>0</v>
      </c>
      <c r="IE78" s="8">
        <f t="shared" ca="1" si="585"/>
        <v>0</v>
      </c>
      <c r="IF78" s="8">
        <f t="shared" ca="1" si="586"/>
        <v>0</v>
      </c>
      <c r="IG78" s="8">
        <f t="shared" ca="1" si="587"/>
        <v>0</v>
      </c>
      <c r="IH78" s="8">
        <f t="shared" ca="1" si="588"/>
        <v>0</v>
      </c>
      <c r="II78" s="8">
        <f t="shared" ca="1" si="589"/>
        <v>0</v>
      </c>
      <c r="IJ78" s="8">
        <f t="shared" ca="1" si="590"/>
        <v>0</v>
      </c>
      <c r="IK78" s="8">
        <f t="shared" ca="1" si="591"/>
        <v>0</v>
      </c>
      <c r="IL78" s="8">
        <f t="shared" ca="1" si="592"/>
        <v>0</v>
      </c>
      <c r="IM78" s="8">
        <f t="shared" ca="1" si="593"/>
        <v>0</v>
      </c>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row>
    <row r="79" spans="1:348" ht="18.399999999999999">
      <c r="A79" s="29"/>
      <c r="B79" s="16"/>
      <c r="C79" s="249"/>
      <c r="D79" s="249"/>
      <c r="E79" s="156"/>
      <c r="F79" s="156"/>
      <c r="G79" s="157"/>
      <c r="H79" s="117" t="str">
        <f>IFERROR(VLOOKUP(E79, 'General Project Info'!$C$32:$I$42, 7, FALSE), "")</f>
        <v/>
      </c>
      <c r="I79" s="118">
        <f>IFERROR(Y79*VLOOKUP(E79, 'General Project Info'!$R$32:$T$42, 3, FALSE), 0)</f>
        <v>0</v>
      </c>
      <c r="J79" s="119">
        <f t="shared" si="609"/>
        <v>0</v>
      </c>
      <c r="K79" s="119">
        <f t="shared" si="594"/>
        <v>0</v>
      </c>
      <c r="L79" s="162"/>
      <c r="M79" s="162"/>
      <c r="N79" s="163"/>
      <c r="O79" s="163"/>
      <c r="P79" s="163"/>
      <c r="Q79" s="153">
        <f t="shared" si="487"/>
        <v>0</v>
      </c>
      <c r="R79" s="16"/>
      <c r="S79" s="29"/>
      <c r="U79" s="26">
        <f>IFERROR(VLOOKUP($E79, 'Unit Conversions Array'!$B$4:$AA$24, 26, FALSE),0)</f>
        <v>0</v>
      </c>
      <c r="V79">
        <f>VLOOKUP(E79, 'General Project Info'!$R$32:$W$42, 6, FALSE)</f>
        <v>1</v>
      </c>
      <c r="W79">
        <f t="shared" si="488"/>
        <v>0</v>
      </c>
      <c r="X79">
        <f>IFERROR(G79*INDEX('Unit Conversions Array'!$E$4:$Y$24, MATCH('Scenarios &amp; Measures'!E79, 'Unit Conversions Array'!$B$4:$B$24, 0), MATCH('Scenarios &amp; Measures'!H79, 'Unit Conversions Array'!$E$3:$Y$3, 0)), 0)</f>
        <v>0</v>
      </c>
      <c r="Y79" s="8">
        <f t="shared" si="595"/>
        <v>0</v>
      </c>
      <c r="Z79" s="111" t="str">
        <f t="shared" si="611"/>
        <v/>
      </c>
      <c r="AA79" s="111">
        <f>IFERROR(IF(AND(U79=1,E79="Electricity"),Y79*INDEX('Scenarios &amp; Measures'!$AQ$93:$EM$93,1,MATCH(F79+1,'Scenarios &amp; Measures'!$AQ$92:$EM$92,0)), IF(U79=1,$Y79*VLOOKUP($E79, 'General Project Info'!$R$32:$W$42, 5, FALSE),0)),0)</f>
        <v>0</v>
      </c>
      <c r="AB79" s="93">
        <f>IF(E79="Electricity",Y79*SUM(INDEX('Scenarios &amp; Measures'!$AQ$93:$EM$93,1,MATCH(F79+1,'Scenarios &amp; Measures'!$AQ$92:$EM$92,0)):INDEX('Scenarios &amp; Measures'!$AQ$93:$EM$93,1,MATCH(F79+'General Project Info'!$F$20,'Scenarios &amp; Measures'!$AQ$92:$EM$92,0))),SUMIF(E79,"Solar_PV_or_Wind",J79)*$Y$10)</f>
        <v>0</v>
      </c>
      <c r="AC79" s="111">
        <f>IFERROR(IF(U79=0, Y79*VLOOKUP(E79, 'General Project Info'!$R$32:$W$42, 5, FALSE), 0), 0)</f>
        <v>0</v>
      </c>
      <c r="AD79" s="11">
        <f t="shared" si="608"/>
        <v>0</v>
      </c>
      <c r="AE79" s="11">
        <f t="shared" si="597"/>
        <v>20</v>
      </c>
      <c r="AF79" s="11">
        <f t="shared" si="598"/>
        <v>-20</v>
      </c>
      <c r="AG79" s="11">
        <f t="shared" si="599"/>
        <v>0</v>
      </c>
      <c r="AH79">
        <f t="shared" si="489"/>
        <v>0</v>
      </c>
      <c r="AI79" s="116">
        <f t="shared" ca="1" si="600"/>
        <v>0</v>
      </c>
      <c r="AJ79" s="116">
        <f t="shared" ca="1" si="606"/>
        <v>0</v>
      </c>
      <c r="AK79" s="11">
        <f t="shared" ca="1" si="601"/>
        <v>0</v>
      </c>
      <c r="AL79" s="11">
        <f>IF($W$10="RECs", -AA79/VLOOKUP("RECs", 'General Project Info'!$R$32:$W$42, 5, FALSE)*$W$11*IF($Y$11=$AB$12, $Y$10, (1/($AB$12-$Y$11))*(1-($Y$11/$AB$12)^$Y$10)*$AB$12), 0)</f>
        <v>0</v>
      </c>
      <c r="AM79" s="11">
        <f t="shared" si="490"/>
        <v>0</v>
      </c>
      <c r="AN79" s="11">
        <f t="shared" si="491"/>
        <v>0</v>
      </c>
      <c r="AO79" s="11">
        <f t="shared" ca="1" si="602"/>
        <v>0</v>
      </c>
      <c r="AQ79" s="93">
        <f t="shared" ca="1" si="603"/>
        <v>0</v>
      </c>
      <c r="AR79" s="93">
        <f t="shared" ca="1" si="612"/>
        <v>0</v>
      </c>
      <c r="AS79" s="93">
        <f t="shared" ca="1" si="612"/>
        <v>0</v>
      </c>
      <c r="AT79" s="93">
        <f t="shared" ca="1" si="612"/>
        <v>0</v>
      </c>
      <c r="AU79" s="93">
        <f t="shared" ca="1" si="612"/>
        <v>0</v>
      </c>
      <c r="AV79" s="93">
        <f t="shared" ca="1" si="612"/>
        <v>0</v>
      </c>
      <c r="AW79" s="93">
        <f t="shared" ca="1" si="612"/>
        <v>0</v>
      </c>
      <c r="AX79" s="93">
        <f t="shared" ca="1" si="612"/>
        <v>0</v>
      </c>
      <c r="AY79" s="93">
        <f t="shared" ca="1" si="612"/>
        <v>0</v>
      </c>
      <c r="AZ79" s="93">
        <f t="shared" ca="1" si="612"/>
        <v>0</v>
      </c>
      <c r="BA79" s="93">
        <f t="shared" ca="1" si="612"/>
        <v>0</v>
      </c>
      <c r="BB79" s="93">
        <f t="shared" ca="1" si="612"/>
        <v>0</v>
      </c>
      <c r="BC79" s="93">
        <f t="shared" ca="1" si="612"/>
        <v>0</v>
      </c>
      <c r="BD79" s="93">
        <f t="shared" ca="1" si="612"/>
        <v>0</v>
      </c>
      <c r="BE79" s="93">
        <f t="shared" ca="1" si="612"/>
        <v>0</v>
      </c>
      <c r="BF79" s="93">
        <f t="shared" ca="1" si="612"/>
        <v>0</v>
      </c>
      <c r="BG79" s="93">
        <f t="shared" ca="1" si="612"/>
        <v>0</v>
      </c>
      <c r="BH79" s="93">
        <f t="shared" ca="1" si="612"/>
        <v>0</v>
      </c>
      <c r="BI79" s="93">
        <f t="shared" ca="1" si="612"/>
        <v>0</v>
      </c>
      <c r="BJ79" s="93">
        <f t="shared" ca="1" si="612"/>
        <v>0</v>
      </c>
      <c r="BK79" s="93">
        <f t="shared" ca="1" si="612"/>
        <v>0</v>
      </c>
      <c r="BL79" s="93">
        <f t="shared" ca="1" si="612"/>
        <v>0</v>
      </c>
      <c r="BM79" s="93">
        <f t="shared" ca="1" si="612"/>
        <v>0</v>
      </c>
      <c r="BN79" s="93">
        <f t="shared" ca="1" si="612"/>
        <v>0</v>
      </c>
      <c r="BO79" s="93">
        <f t="shared" ca="1" si="612"/>
        <v>0</v>
      </c>
      <c r="BP79" s="93">
        <f t="shared" ca="1" si="612"/>
        <v>0</v>
      </c>
      <c r="BQ79" s="93">
        <f t="shared" ca="1" si="612"/>
        <v>0</v>
      </c>
      <c r="BR79" s="93">
        <f t="shared" ca="1" si="612"/>
        <v>0</v>
      </c>
      <c r="BS79" s="93">
        <f t="shared" ca="1" si="612"/>
        <v>0</v>
      </c>
      <c r="BT79" s="93">
        <f t="shared" ca="1" si="612"/>
        <v>0</v>
      </c>
      <c r="BU79" s="93">
        <f t="shared" ca="1" si="612"/>
        <v>0</v>
      </c>
      <c r="BV79" s="93">
        <f t="shared" ca="1" si="612"/>
        <v>0</v>
      </c>
      <c r="BW79" s="93">
        <f t="shared" ca="1" si="612"/>
        <v>0</v>
      </c>
      <c r="BX79" s="93">
        <f t="shared" ca="1" si="612"/>
        <v>0</v>
      </c>
      <c r="BY79" s="93">
        <f t="shared" ca="1" si="612"/>
        <v>0</v>
      </c>
      <c r="BZ79" s="93">
        <f t="shared" ca="1" si="612"/>
        <v>0</v>
      </c>
      <c r="CA79" s="93">
        <f t="shared" ca="1" si="612"/>
        <v>0</v>
      </c>
      <c r="CB79" s="93">
        <f t="shared" ca="1" si="612"/>
        <v>0</v>
      </c>
      <c r="CC79" s="93">
        <f t="shared" ca="1" si="612"/>
        <v>0</v>
      </c>
      <c r="CD79" s="93">
        <f t="shared" ca="1" si="612"/>
        <v>0</v>
      </c>
      <c r="CE79" s="93">
        <f t="shared" ca="1" si="612"/>
        <v>0</v>
      </c>
      <c r="CF79" s="93">
        <f t="shared" ca="1" si="612"/>
        <v>0</v>
      </c>
      <c r="CG79" s="93">
        <f t="shared" ca="1" si="612"/>
        <v>0</v>
      </c>
      <c r="CH79" s="93">
        <f t="shared" ca="1" si="612"/>
        <v>0</v>
      </c>
      <c r="CI79" s="93">
        <f t="shared" ca="1" si="612"/>
        <v>0</v>
      </c>
      <c r="CJ79" s="93">
        <f t="shared" ca="1" si="612"/>
        <v>0</v>
      </c>
      <c r="CK79" s="93">
        <f t="shared" ca="1" si="612"/>
        <v>0</v>
      </c>
      <c r="CL79" s="93">
        <f t="shared" ca="1" si="612"/>
        <v>0</v>
      </c>
      <c r="CM79" s="93">
        <f t="shared" ca="1" si="612"/>
        <v>0</v>
      </c>
      <c r="CN79" s="93">
        <f t="shared" ca="1" si="612"/>
        <v>0</v>
      </c>
      <c r="CO79" s="93">
        <f t="shared" ca="1" si="612"/>
        <v>0</v>
      </c>
      <c r="CP79" s="93">
        <f t="shared" ca="1" si="612"/>
        <v>0</v>
      </c>
      <c r="CQ79" s="93">
        <f t="shared" ca="1" si="612"/>
        <v>0</v>
      </c>
      <c r="CR79" s="93">
        <f t="shared" ca="1" si="612"/>
        <v>0</v>
      </c>
      <c r="CS79" s="93">
        <f t="shared" ca="1" si="612"/>
        <v>0</v>
      </c>
      <c r="CT79" s="93">
        <f t="shared" ca="1" si="612"/>
        <v>0</v>
      </c>
      <c r="CU79" s="93">
        <f t="shared" ca="1" si="612"/>
        <v>0</v>
      </c>
      <c r="CV79" s="93">
        <f t="shared" ca="1" si="612"/>
        <v>0</v>
      </c>
      <c r="CW79" s="93">
        <f t="shared" ca="1" si="612"/>
        <v>0</v>
      </c>
      <c r="CX79" s="93">
        <f t="shared" ca="1" si="612"/>
        <v>0</v>
      </c>
      <c r="CY79" s="93">
        <f t="shared" ca="1" si="612"/>
        <v>0</v>
      </c>
      <c r="CZ79" s="93">
        <f t="shared" ca="1" si="612"/>
        <v>0</v>
      </c>
      <c r="DA79" s="93">
        <f t="shared" ca="1" si="612"/>
        <v>0</v>
      </c>
      <c r="DB79" s="93">
        <f t="shared" ca="1" si="612"/>
        <v>0</v>
      </c>
      <c r="DC79" s="93">
        <f t="shared" ref="DC79:EM82" ca="1" si="613">IFERROR(IF(DC$8&gt;=$F79,IF((DC$8-$F79)&gt;=$Y$10, 0, IF(MOD($AG79+(DC$8-$F79), $L79)=0, (($N79-$O79)*$AB$11^DC$69), 0)),0), 0)</f>
        <v>0</v>
      </c>
      <c r="DD79" s="93">
        <f t="shared" ca="1" si="613"/>
        <v>0</v>
      </c>
      <c r="DE79" s="93">
        <f t="shared" ca="1" si="613"/>
        <v>0</v>
      </c>
      <c r="DF79" s="93">
        <f t="shared" ca="1" si="613"/>
        <v>0</v>
      </c>
      <c r="DG79" s="93">
        <f t="shared" ca="1" si="613"/>
        <v>0</v>
      </c>
      <c r="DH79" s="93">
        <f t="shared" ca="1" si="613"/>
        <v>0</v>
      </c>
      <c r="DI79" s="93">
        <f t="shared" ca="1" si="613"/>
        <v>0</v>
      </c>
      <c r="DJ79" s="93">
        <f t="shared" ca="1" si="613"/>
        <v>0</v>
      </c>
      <c r="DK79" s="93">
        <f t="shared" ca="1" si="613"/>
        <v>0</v>
      </c>
      <c r="DL79" s="93">
        <f t="shared" ca="1" si="613"/>
        <v>0</v>
      </c>
      <c r="DM79" s="93">
        <f t="shared" ca="1" si="613"/>
        <v>0</v>
      </c>
      <c r="DN79" s="93">
        <f t="shared" ca="1" si="613"/>
        <v>0</v>
      </c>
      <c r="DO79" s="93">
        <f t="shared" ca="1" si="613"/>
        <v>0</v>
      </c>
      <c r="DP79" s="93">
        <f t="shared" ca="1" si="613"/>
        <v>0</v>
      </c>
      <c r="DQ79" s="93">
        <f t="shared" ca="1" si="613"/>
        <v>0</v>
      </c>
      <c r="DR79" s="93">
        <f t="shared" ca="1" si="613"/>
        <v>0</v>
      </c>
      <c r="DS79" s="93">
        <f t="shared" ca="1" si="613"/>
        <v>0</v>
      </c>
      <c r="DT79" s="93">
        <f t="shared" ca="1" si="613"/>
        <v>0</v>
      </c>
      <c r="DU79" s="93">
        <f t="shared" ca="1" si="613"/>
        <v>0</v>
      </c>
      <c r="DV79" s="93">
        <f t="shared" ca="1" si="613"/>
        <v>0</v>
      </c>
      <c r="DW79" s="93">
        <f t="shared" ca="1" si="613"/>
        <v>0</v>
      </c>
      <c r="DX79" s="93">
        <f t="shared" ca="1" si="613"/>
        <v>0</v>
      </c>
      <c r="DY79" s="93">
        <f t="shared" ca="1" si="613"/>
        <v>0</v>
      </c>
      <c r="DZ79" s="93">
        <f t="shared" ca="1" si="613"/>
        <v>0</v>
      </c>
      <c r="EA79" s="93">
        <f t="shared" ca="1" si="613"/>
        <v>0</v>
      </c>
      <c r="EB79" s="93">
        <f t="shared" ca="1" si="613"/>
        <v>0</v>
      </c>
      <c r="EC79" s="93">
        <f t="shared" ca="1" si="613"/>
        <v>0</v>
      </c>
      <c r="ED79" s="93">
        <f t="shared" ca="1" si="613"/>
        <v>0</v>
      </c>
      <c r="EE79" s="93">
        <f t="shared" ca="1" si="613"/>
        <v>0</v>
      </c>
      <c r="EF79" s="93">
        <f t="shared" ca="1" si="613"/>
        <v>0</v>
      </c>
      <c r="EG79" s="93">
        <f t="shared" ca="1" si="613"/>
        <v>0</v>
      </c>
      <c r="EH79" s="93">
        <f t="shared" ca="1" si="613"/>
        <v>0</v>
      </c>
      <c r="EI79" s="93">
        <f t="shared" ca="1" si="613"/>
        <v>0</v>
      </c>
      <c r="EJ79" s="93">
        <f t="shared" ca="1" si="613"/>
        <v>0</v>
      </c>
      <c r="EK79" s="93">
        <f t="shared" ca="1" si="613"/>
        <v>0</v>
      </c>
      <c r="EL79" s="93">
        <f ca="1">IFERROR(IF(EL$8&gt;=$F79,IF((EL$8-$F79)&gt;=$Y$10, 0, IF(MOD($AG79+(EL$8-$F79), $L79)=0, (($N79-$O79)*$AB$11^EL$69), 0)),0), 0)</f>
        <v>0</v>
      </c>
      <c r="EM79" s="93">
        <f t="shared" ca="1" si="613"/>
        <v>0</v>
      </c>
      <c r="EO79" s="8"/>
      <c r="EP79" s="93"/>
      <c r="EQ79" s="8">
        <f t="shared" ca="1" si="604"/>
        <v>0</v>
      </c>
      <c r="ER79" s="8">
        <f t="shared" ca="1" si="494"/>
        <v>0</v>
      </c>
      <c r="ES79" s="8">
        <f t="shared" ca="1" si="495"/>
        <v>0</v>
      </c>
      <c r="ET79" s="8">
        <f t="shared" ca="1" si="496"/>
        <v>0</v>
      </c>
      <c r="EU79" s="8">
        <f t="shared" ca="1" si="497"/>
        <v>0</v>
      </c>
      <c r="EV79" s="8">
        <f t="shared" ca="1" si="498"/>
        <v>0</v>
      </c>
      <c r="EW79" s="8">
        <f t="shared" ca="1" si="499"/>
        <v>0</v>
      </c>
      <c r="EX79" s="8">
        <f t="shared" ca="1" si="500"/>
        <v>0</v>
      </c>
      <c r="EY79" s="8">
        <f t="shared" ca="1" si="501"/>
        <v>0</v>
      </c>
      <c r="EZ79" s="8">
        <f t="shared" ca="1" si="502"/>
        <v>0</v>
      </c>
      <c r="FA79" s="8">
        <f t="shared" ca="1" si="503"/>
        <v>0</v>
      </c>
      <c r="FB79" s="8">
        <f t="shared" ca="1" si="504"/>
        <v>0</v>
      </c>
      <c r="FC79" s="8">
        <f t="shared" ca="1" si="505"/>
        <v>0</v>
      </c>
      <c r="FD79" s="8">
        <f t="shared" ca="1" si="506"/>
        <v>0</v>
      </c>
      <c r="FE79" s="8">
        <f t="shared" ca="1" si="507"/>
        <v>0</v>
      </c>
      <c r="FF79" s="8">
        <f t="shared" ca="1" si="508"/>
        <v>0</v>
      </c>
      <c r="FG79" s="8">
        <f t="shared" ca="1" si="509"/>
        <v>0</v>
      </c>
      <c r="FH79" s="8">
        <f t="shared" ca="1" si="510"/>
        <v>0</v>
      </c>
      <c r="FI79" s="8">
        <f t="shared" ca="1" si="511"/>
        <v>0</v>
      </c>
      <c r="FJ79" s="8">
        <f t="shared" ca="1" si="512"/>
        <v>0</v>
      </c>
      <c r="FK79" s="8">
        <f t="shared" ca="1" si="513"/>
        <v>0</v>
      </c>
      <c r="FL79" s="8">
        <f t="shared" ca="1" si="514"/>
        <v>0</v>
      </c>
      <c r="FM79" s="8">
        <f t="shared" ca="1" si="515"/>
        <v>0</v>
      </c>
      <c r="FN79" s="8">
        <f t="shared" ca="1" si="516"/>
        <v>0</v>
      </c>
      <c r="FO79" s="8">
        <f t="shared" ca="1" si="517"/>
        <v>0</v>
      </c>
      <c r="FP79" s="8">
        <f t="shared" ca="1" si="518"/>
        <v>0</v>
      </c>
      <c r="FQ79" s="8">
        <f t="shared" ca="1" si="519"/>
        <v>0</v>
      </c>
      <c r="FR79" s="8">
        <f t="shared" ca="1" si="520"/>
        <v>0</v>
      </c>
      <c r="FS79" s="8">
        <f t="shared" ca="1" si="521"/>
        <v>0</v>
      </c>
      <c r="FT79" s="8">
        <f t="shared" ca="1" si="522"/>
        <v>0</v>
      </c>
      <c r="FU79" s="8">
        <f t="shared" ca="1" si="523"/>
        <v>0</v>
      </c>
      <c r="FV79" s="8">
        <f t="shared" ca="1" si="524"/>
        <v>0</v>
      </c>
      <c r="FW79" s="8">
        <f t="shared" ca="1" si="525"/>
        <v>0</v>
      </c>
      <c r="FX79" s="8">
        <f t="shared" ca="1" si="526"/>
        <v>0</v>
      </c>
      <c r="FY79" s="8">
        <f t="shared" ca="1" si="527"/>
        <v>0</v>
      </c>
      <c r="FZ79" s="8">
        <f t="shared" ca="1" si="528"/>
        <v>0</v>
      </c>
      <c r="GA79" s="8">
        <f t="shared" ca="1" si="529"/>
        <v>0</v>
      </c>
      <c r="GB79" s="8">
        <f t="shared" ca="1" si="530"/>
        <v>0</v>
      </c>
      <c r="GC79" s="8">
        <f t="shared" ca="1" si="531"/>
        <v>0</v>
      </c>
      <c r="GD79" s="8">
        <f t="shared" ca="1" si="532"/>
        <v>0</v>
      </c>
      <c r="GE79" s="8">
        <f t="shared" ca="1" si="533"/>
        <v>0</v>
      </c>
      <c r="GF79" s="8">
        <f t="shared" ca="1" si="534"/>
        <v>0</v>
      </c>
      <c r="GG79" s="8">
        <f t="shared" ca="1" si="535"/>
        <v>0</v>
      </c>
      <c r="GH79" s="8">
        <f t="shared" ca="1" si="536"/>
        <v>0</v>
      </c>
      <c r="GI79" s="8">
        <f t="shared" ca="1" si="537"/>
        <v>0</v>
      </c>
      <c r="GJ79" s="8">
        <f t="shared" ca="1" si="538"/>
        <v>0</v>
      </c>
      <c r="GK79" s="8">
        <f t="shared" ca="1" si="539"/>
        <v>0</v>
      </c>
      <c r="GL79" s="8">
        <f t="shared" ca="1" si="540"/>
        <v>0</v>
      </c>
      <c r="GM79" s="8">
        <f t="shared" ca="1" si="541"/>
        <v>0</v>
      </c>
      <c r="GN79" s="8">
        <f t="shared" ca="1" si="542"/>
        <v>0</v>
      </c>
      <c r="GO79" s="8">
        <f t="shared" ca="1" si="543"/>
        <v>0</v>
      </c>
      <c r="GP79" s="8">
        <f t="shared" ca="1" si="544"/>
        <v>0</v>
      </c>
      <c r="GQ79" s="8">
        <f t="shared" ca="1" si="545"/>
        <v>0</v>
      </c>
      <c r="GR79" s="8">
        <f t="shared" ca="1" si="546"/>
        <v>0</v>
      </c>
      <c r="GS79" s="8">
        <f t="shared" ca="1" si="547"/>
        <v>0</v>
      </c>
      <c r="GT79" s="8">
        <f t="shared" ca="1" si="548"/>
        <v>0</v>
      </c>
      <c r="GU79" s="8">
        <f t="shared" ca="1" si="549"/>
        <v>0</v>
      </c>
      <c r="GV79" s="8">
        <f t="shared" ca="1" si="550"/>
        <v>0</v>
      </c>
      <c r="GW79" s="8">
        <f t="shared" ca="1" si="551"/>
        <v>0</v>
      </c>
      <c r="GX79" s="8">
        <f t="shared" ca="1" si="552"/>
        <v>0</v>
      </c>
      <c r="GY79" s="8">
        <f t="shared" ca="1" si="553"/>
        <v>0</v>
      </c>
      <c r="GZ79" s="8">
        <f t="shared" ca="1" si="554"/>
        <v>0</v>
      </c>
      <c r="HA79" s="8">
        <f t="shared" ca="1" si="555"/>
        <v>0</v>
      </c>
      <c r="HB79" s="8">
        <f t="shared" ca="1" si="556"/>
        <v>0</v>
      </c>
      <c r="HC79" s="8">
        <f t="shared" ca="1" si="557"/>
        <v>0</v>
      </c>
      <c r="HD79" s="8">
        <f t="shared" ca="1" si="558"/>
        <v>0</v>
      </c>
      <c r="HE79" s="8">
        <f t="shared" ca="1" si="559"/>
        <v>0</v>
      </c>
      <c r="HF79" s="8">
        <f t="shared" ca="1" si="560"/>
        <v>0</v>
      </c>
      <c r="HG79" s="8">
        <f t="shared" ca="1" si="561"/>
        <v>0</v>
      </c>
      <c r="HH79" s="8">
        <f t="shared" ca="1" si="562"/>
        <v>0</v>
      </c>
      <c r="HI79" s="8">
        <f t="shared" ca="1" si="563"/>
        <v>0</v>
      </c>
      <c r="HJ79" s="8">
        <f t="shared" ca="1" si="564"/>
        <v>0</v>
      </c>
      <c r="HK79" s="8">
        <f t="shared" ca="1" si="565"/>
        <v>0</v>
      </c>
      <c r="HL79" s="8">
        <f t="shared" ca="1" si="566"/>
        <v>0</v>
      </c>
      <c r="HM79" s="8">
        <f t="shared" ca="1" si="567"/>
        <v>0</v>
      </c>
      <c r="HN79" s="8">
        <f t="shared" ca="1" si="568"/>
        <v>0</v>
      </c>
      <c r="HO79" s="8">
        <f t="shared" ca="1" si="569"/>
        <v>0</v>
      </c>
      <c r="HP79" s="8">
        <f t="shared" ca="1" si="570"/>
        <v>0</v>
      </c>
      <c r="HQ79" s="8">
        <f t="shared" ca="1" si="571"/>
        <v>0</v>
      </c>
      <c r="HR79" s="8">
        <f t="shared" ca="1" si="572"/>
        <v>0</v>
      </c>
      <c r="HS79" s="8">
        <f t="shared" ca="1" si="573"/>
        <v>0</v>
      </c>
      <c r="HT79" s="8">
        <f t="shared" ca="1" si="574"/>
        <v>0</v>
      </c>
      <c r="HU79" s="8">
        <f t="shared" ca="1" si="575"/>
        <v>0</v>
      </c>
      <c r="HV79" s="8">
        <f t="shared" ca="1" si="576"/>
        <v>0</v>
      </c>
      <c r="HW79" s="8">
        <f t="shared" ca="1" si="577"/>
        <v>0</v>
      </c>
      <c r="HX79" s="8">
        <f t="shared" ca="1" si="578"/>
        <v>0</v>
      </c>
      <c r="HY79" s="8">
        <f t="shared" ca="1" si="579"/>
        <v>0</v>
      </c>
      <c r="HZ79" s="8">
        <f t="shared" ca="1" si="580"/>
        <v>0</v>
      </c>
      <c r="IA79" s="8">
        <f t="shared" ca="1" si="581"/>
        <v>0</v>
      </c>
      <c r="IB79" s="8">
        <f t="shared" ca="1" si="582"/>
        <v>0</v>
      </c>
      <c r="IC79" s="8">
        <f t="shared" ca="1" si="583"/>
        <v>0</v>
      </c>
      <c r="ID79" s="8">
        <f t="shared" ca="1" si="584"/>
        <v>0</v>
      </c>
      <c r="IE79" s="8">
        <f t="shared" ca="1" si="585"/>
        <v>0</v>
      </c>
      <c r="IF79" s="8">
        <f t="shared" ca="1" si="586"/>
        <v>0</v>
      </c>
      <c r="IG79" s="8">
        <f t="shared" ca="1" si="587"/>
        <v>0</v>
      </c>
      <c r="IH79" s="8">
        <f t="shared" ca="1" si="588"/>
        <v>0</v>
      </c>
      <c r="II79" s="8">
        <f t="shared" ca="1" si="589"/>
        <v>0</v>
      </c>
      <c r="IJ79" s="8">
        <f t="shared" ca="1" si="590"/>
        <v>0</v>
      </c>
      <c r="IK79" s="8">
        <f t="shared" ca="1" si="591"/>
        <v>0</v>
      </c>
      <c r="IL79" s="8">
        <f t="shared" ca="1" si="592"/>
        <v>0</v>
      </c>
      <c r="IM79" s="8">
        <f t="shared" ca="1" si="593"/>
        <v>0</v>
      </c>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row>
    <row r="80" spans="1:348" ht="18.399999999999999">
      <c r="A80" s="29"/>
      <c r="B80" s="16"/>
      <c r="C80" s="249"/>
      <c r="D80" s="249"/>
      <c r="E80" s="156"/>
      <c r="F80" s="156"/>
      <c r="G80" s="157"/>
      <c r="H80" s="117" t="str">
        <f>IFERROR(VLOOKUP(E80, 'General Project Info'!$C$32:$I$42, 7, FALSE), "")</f>
        <v/>
      </c>
      <c r="I80" s="118">
        <f>IFERROR(Y80*VLOOKUP(E80, 'General Project Info'!$R$32:$T$42, 3, FALSE), 0)</f>
        <v>0</v>
      </c>
      <c r="J80" s="119">
        <f t="shared" si="609"/>
        <v>0</v>
      </c>
      <c r="K80" s="119">
        <f t="shared" si="594"/>
        <v>0</v>
      </c>
      <c r="L80" s="162"/>
      <c r="M80" s="162"/>
      <c r="N80" s="163"/>
      <c r="O80" s="163"/>
      <c r="P80" s="163"/>
      <c r="Q80" s="153">
        <f t="shared" si="487"/>
        <v>0</v>
      </c>
      <c r="R80" s="16"/>
      <c r="S80" s="29"/>
      <c r="U80" s="26">
        <f>IFERROR(VLOOKUP($E80, 'Unit Conversions Array'!$B$4:$AA$24, 26, FALSE),0)</f>
        <v>0</v>
      </c>
      <c r="V80">
        <f>VLOOKUP(E80, 'General Project Info'!$R$32:$W$42, 6, FALSE)</f>
        <v>1</v>
      </c>
      <c r="W80">
        <f t="shared" si="488"/>
        <v>0</v>
      </c>
      <c r="X80">
        <f>IFERROR(G80*INDEX('Unit Conversions Array'!$E$4:$Y$24, MATCH('Scenarios &amp; Measures'!E80, 'Unit Conversions Array'!$B$4:$B$24, 0), MATCH('Scenarios &amp; Measures'!H80, 'Unit Conversions Array'!$E$3:$Y$3, 0)), 0)</f>
        <v>0</v>
      </c>
      <c r="Y80" s="8">
        <f t="shared" si="595"/>
        <v>0</v>
      </c>
      <c r="Z80" s="111" t="str">
        <f t="shared" si="611"/>
        <v/>
      </c>
      <c r="AA80" s="111">
        <f>IFERROR(IF(AND(U80=1,E80="Electricity"),Y80*INDEX('Scenarios &amp; Measures'!$AQ$93:$EM$93,1,MATCH(F80+1,'Scenarios &amp; Measures'!$AQ$92:$EM$92,0)), IF(U80=1,$Y80*VLOOKUP($E80, 'General Project Info'!$R$32:$W$42, 5, FALSE),0)),0)</f>
        <v>0</v>
      </c>
      <c r="AB80" s="93">
        <f>IF(E80="Electricity",Y80*SUM(INDEX('Scenarios &amp; Measures'!$AQ$93:$EM$93,1,MATCH(F80+1,'Scenarios &amp; Measures'!$AQ$92:$EM$92,0)):INDEX('Scenarios &amp; Measures'!$AQ$93:$EM$93,1,MATCH(F80+'General Project Info'!$F$20,'Scenarios &amp; Measures'!$AQ$92:$EM$92,0))),SUMIF(E80,"Solar_PV_or_Wind",J80)*$Y$10)</f>
        <v>0</v>
      </c>
      <c r="AC80" s="111">
        <f>IFERROR(IF(U80=0, Y80*VLOOKUP(E80, 'General Project Info'!$R$32:$W$42, 5, FALSE), 0), 0)</f>
        <v>0</v>
      </c>
      <c r="AD80" s="11">
        <f t="shared" si="608"/>
        <v>0</v>
      </c>
      <c r="AE80" s="11">
        <f t="shared" si="597"/>
        <v>20</v>
      </c>
      <c r="AF80" s="11">
        <f t="shared" si="598"/>
        <v>-20</v>
      </c>
      <c r="AG80" s="11">
        <f t="shared" si="599"/>
        <v>0</v>
      </c>
      <c r="AH80">
        <f t="shared" si="489"/>
        <v>0</v>
      </c>
      <c r="AI80" s="116">
        <f t="shared" ca="1" si="600"/>
        <v>0</v>
      </c>
      <c r="AJ80" s="116">
        <f t="shared" ca="1" si="606"/>
        <v>0</v>
      </c>
      <c r="AK80" s="11">
        <f t="shared" ca="1" si="601"/>
        <v>0</v>
      </c>
      <c r="AL80" s="11">
        <f>IF($W$10="RECs", -AA80/VLOOKUP("RECs", 'General Project Info'!$R$32:$W$42, 5, FALSE)*$W$11*IF($Y$11=$AB$12, $Y$10, (1/($AB$12-$Y$11))*(1-($Y$11/$AB$12)^$Y$10)*$AB$12), 0)</f>
        <v>0</v>
      </c>
      <c r="AM80" s="11">
        <f t="shared" si="490"/>
        <v>0</v>
      </c>
      <c r="AN80" s="11">
        <f t="shared" si="491"/>
        <v>0</v>
      </c>
      <c r="AO80" s="11">
        <f t="shared" ca="1" si="602"/>
        <v>0</v>
      </c>
      <c r="AQ80" s="93">
        <f t="shared" ca="1" si="603"/>
        <v>0</v>
      </c>
      <c r="AR80" s="93">
        <f t="shared" ref="AR80:DC83" ca="1" si="614">IFERROR(IF(AR$8&gt;=$F80,IF((AR$8-$F80)&gt;=$Y$10, 0, IF(MOD($AG80+(AR$8-$F80), $L80)=0, (($N80-$O80)*$AB$11^AR$69), 0)),0), 0)</f>
        <v>0</v>
      </c>
      <c r="AS80" s="93">
        <f t="shared" ca="1" si="614"/>
        <v>0</v>
      </c>
      <c r="AT80" s="93">
        <f t="shared" ca="1" si="614"/>
        <v>0</v>
      </c>
      <c r="AU80" s="93">
        <f t="shared" ca="1" si="614"/>
        <v>0</v>
      </c>
      <c r="AV80" s="93">
        <f t="shared" ca="1" si="614"/>
        <v>0</v>
      </c>
      <c r="AW80" s="93">
        <f t="shared" ca="1" si="614"/>
        <v>0</v>
      </c>
      <c r="AX80" s="93">
        <f t="shared" ca="1" si="614"/>
        <v>0</v>
      </c>
      <c r="AY80" s="93">
        <f t="shared" ca="1" si="614"/>
        <v>0</v>
      </c>
      <c r="AZ80" s="93">
        <f t="shared" ca="1" si="614"/>
        <v>0</v>
      </c>
      <c r="BA80" s="93">
        <f t="shared" ca="1" si="614"/>
        <v>0</v>
      </c>
      <c r="BB80" s="93">
        <f t="shared" ca="1" si="614"/>
        <v>0</v>
      </c>
      <c r="BC80" s="93">
        <f t="shared" ca="1" si="614"/>
        <v>0</v>
      </c>
      <c r="BD80" s="93">
        <f t="shared" ca="1" si="614"/>
        <v>0</v>
      </c>
      <c r="BE80" s="93">
        <f t="shared" ca="1" si="614"/>
        <v>0</v>
      </c>
      <c r="BF80" s="93">
        <f t="shared" ca="1" si="614"/>
        <v>0</v>
      </c>
      <c r="BG80" s="93">
        <f t="shared" ca="1" si="614"/>
        <v>0</v>
      </c>
      <c r="BH80" s="93">
        <f t="shared" ca="1" si="614"/>
        <v>0</v>
      </c>
      <c r="BI80" s="93">
        <f t="shared" ca="1" si="614"/>
        <v>0</v>
      </c>
      <c r="BJ80" s="93">
        <f t="shared" ca="1" si="614"/>
        <v>0</v>
      </c>
      <c r="BK80" s="93">
        <f t="shared" ca="1" si="614"/>
        <v>0</v>
      </c>
      <c r="BL80" s="93">
        <f t="shared" ca="1" si="614"/>
        <v>0</v>
      </c>
      <c r="BM80" s="93">
        <f t="shared" ca="1" si="614"/>
        <v>0</v>
      </c>
      <c r="BN80" s="93">
        <f t="shared" ca="1" si="614"/>
        <v>0</v>
      </c>
      <c r="BO80" s="93">
        <f t="shared" ca="1" si="614"/>
        <v>0</v>
      </c>
      <c r="BP80" s="93">
        <f t="shared" ca="1" si="614"/>
        <v>0</v>
      </c>
      <c r="BQ80" s="93">
        <f t="shared" ca="1" si="614"/>
        <v>0</v>
      </c>
      <c r="BR80" s="93">
        <f t="shared" ca="1" si="614"/>
        <v>0</v>
      </c>
      <c r="BS80" s="93">
        <f t="shared" ca="1" si="614"/>
        <v>0</v>
      </c>
      <c r="BT80" s="93">
        <f t="shared" ca="1" si="614"/>
        <v>0</v>
      </c>
      <c r="BU80" s="93">
        <f t="shared" ca="1" si="614"/>
        <v>0</v>
      </c>
      <c r="BV80" s="93">
        <f t="shared" ca="1" si="614"/>
        <v>0</v>
      </c>
      <c r="BW80" s="93">
        <f t="shared" ca="1" si="614"/>
        <v>0</v>
      </c>
      <c r="BX80" s="93">
        <f t="shared" ca="1" si="614"/>
        <v>0</v>
      </c>
      <c r="BY80" s="93">
        <f t="shared" ca="1" si="614"/>
        <v>0</v>
      </c>
      <c r="BZ80" s="93">
        <f t="shared" ca="1" si="614"/>
        <v>0</v>
      </c>
      <c r="CA80" s="93">
        <f t="shared" ca="1" si="614"/>
        <v>0</v>
      </c>
      <c r="CB80" s="93">
        <f t="shared" ca="1" si="614"/>
        <v>0</v>
      </c>
      <c r="CC80" s="93">
        <f t="shared" ca="1" si="614"/>
        <v>0</v>
      </c>
      <c r="CD80" s="93">
        <f t="shared" ca="1" si="614"/>
        <v>0</v>
      </c>
      <c r="CE80" s="93">
        <f t="shared" ca="1" si="614"/>
        <v>0</v>
      </c>
      <c r="CF80" s="93">
        <f t="shared" ca="1" si="614"/>
        <v>0</v>
      </c>
      <c r="CG80" s="93">
        <f t="shared" ca="1" si="614"/>
        <v>0</v>
      </c>
      <c r="CH80" s="93">
        <f t="shared" ca="1" si="614"/>
        <v>0</v>
      </c>
      <c r="CI80" s="93">
        <f t="shared" ca="1" si="614"/>
        <v>0</v>
      </c>
      <c r="CJ80" s="93">
        <f t="shared" ca="1" si="614"/>
        <v>0</v>
      </c>
      <c r="CK80" s="93">
        <f t="shared" ca="1" si="614"/>
        <v>0</v>
      </c>
      <c r="CL80" s="93">
        <f t="shared" ca="1" si="614"/>
        <v>0</v>
      </c>
      <c r="CM80" s="93">
        <f t="shared" ca="1" si="614"/>
        <v>0</v>
      </c>
      <c r="CN80" s="93">
        <f t="shared" ca="1" si="614"/>
        <v>0</v>
      </c>
      <c r="CO80" s="93">
        <f t="shared" ca="1" si="614"/>
        <v>0</v>
      </c>
      <c r="CP80" s="93">
        <f t="shared" ca="1" si="614"/>
        <v>0</v>
      </c>
      <c r="CQ80" s="93">
        <f t="shared" ca="1" si="614"/>
        <v>0</v>
      </c>
      <c r="CR80" s="93">
        <f t="shared" ca="1" si="614"/>
        <v>0</v>
      </c>
      <c r="CS80" s="93">
        <f t="shared" ca="1" si="614"/>
        <v>0</v>
      </c>
      <c r="CT80" s="93">
        <f t="shared" ca="1" si="614"/>
        <v>0</v>
      </c>
      <c r="CU80" s="93">
        <f t="shared" ca="1" si="614"/>
        <v>0</v>
      </c>
      <c r="CV80" s="93">
        <f t="shared" ca="1" si="614"/>
        <v>0</v>
      </c>
      <c r="CW80" s="93">
        <f t="shared" ca="1" si="614"/>
        <v>0</v>
      </c>
      <c r="CX80" s="93">
        <f t="shared" ca="1" si="614"/>
        <v>0</v>
      </c>
      <c r="CY80" s="93">
        <f t="shared" ca="1" si="614"/>
        <v>0</v>
      </c>
      <c r="CZ80" s="93">
        <f t="shared" ca="1" si="614"/>
        <v>0</v>
      </c>
      <c r="DA80" s="93">
        <f t="shared" ca="1" si="614"/>
        <v>0</v>
      </c>
      <c r="DB80" s="93">
        <f t="shared" ca="1" si="614"/>
        <v>0</v>
      </c>
      <c r="DC80" s="93">
        <f t="shared" ca="1" si="614"/>
        <v>0</v>
      </c>
      <c r="DD80" s="93">
        <f t="shared" ca="1" si="613"/>
        <v>0</v>
      </c>
      <c r="DE80" s="93">
        <f t="shared" ca="1" si="613"/>
        <v>0</v>
      </c>
      <c r="DF80" s="93">
        <f t="shared" ca="1" si="613"/>
        <v>0</v>
      </c>
      <c r="DG80" s="93">
        <f t="shared" ca="1" si="613"/>
        <v>0</v>
      </c>
      <c r="DH80" s="93">
        <f t="shared" ca="1" si="613"/>
        <v>0</v>
      </c>
      <c r="DI80" s="93">
        <f t="shared" ca="1" si="613"/>
        <v>0</v>
      </c>
      <c r="DJ80" s="93">
        <f t="shared" ca="1" si="613"/>
        <v>0</v>
      </c>
      <c r="DK80" s="93">
        <f t="shared" ca="1" si="613"/>
        <v>0</v>
      </c>
      <c r="DL80" s="93">
        <f t="shared" ca="1" si="613"/>
        <v>0</v>
      </c>
      <c r="DM80" s="93">
        <f t="shared" ca="1" si="613"/>
        <v>0</v>
      </c>
      <c r="DN80" s="93">
        <f t="shared" ca="1" si="613"/>
        <v>0</v>
      </c>
      <c r="DO80" s="93">
        <f t="shared" ca="1" si="613"/>
        <v>0</v>
      </c>
      <c r="DP80" s="93">
        <f t="shared" ca="1" si="613"/>
        <v>0</v>
      </c>
      <c r="DQ80" s="93">
        <f t="shared" ca="1" si="613"/>
        <v>0</v>
      </c>
      <c r="DR80" s="93">
        <f t="shared" ca="1" si="613"/>
        <v>0</v>
      </c>
      <c r="DS80" s="93">
        <f t="shared" ca="1" si="613"/>
        <v>0</v>
      </c>
      <c r="DT80" s="93">
        <f t="shared" ca="1" si="613"/>
        <v>0</v>
      </c>
      <c r="DU80" s="93">
        <f t="shared" ca="1" si="613"/>
        <v>0</v>
      </c>
      <c r="DV80" s="93">
        <f t="shared" ca="1" si="613"/>
        <v>0</v>
      </c>
      <c r="DW80" s="93">
        <f t="shared" ca="1" si="613"/>
        <v>0</v>
      </c>
      <c r="DX80" s="93">
        <f t="shared" ca="1" si="613"/>
        <v>0</v>
      </c>
      <c r="DY80" s="93">
        <f t="shared" ca="1" si="613"/>
        <v>0</v>
      </c>
      <c r="DZ80" s="93">
        <f t="shared" ca="1" si="613"/>
        <v>0</v>
      </c>
      <c r="EA80" s="93">
        <f t="shared" ca="1" si="613"/>
        <v>0</v>
      </c>
      <c r="EB80" s="93">
        <f t="shared" ca="1" si="613"/>
        <v>0</v>
      </c>
      <c r="EC80" s="93">
        <f t="shared" ca="1" si="613"/>
        <v>0</v>
      </c>
      <c r="ED80" s="93">
        <f t="shared" ca="1" si="613"/>
        <v>0</v>
      </c>
      <c r="EE80" s="93">
        <f t="shared" ca="1" si="613"/>
        <v>0</v>
      </c>
      <c r="EF80" s="93">
        <f t="shared" ca="1" si="613"/>
        <v>0</v>
      </c>
      <c r="EG80" s="93">
        <f t="shared" ca="1" si="613"/>
        <v>0</v>
      </c>
      <c r="EH80" s="93">
        <f t="shared" ca="1" si="613"/>
        <v>0</v>
      </c>
      <c r="EI80" s="93">
        <f t="shared" ca="1" si="613"/>
        <v>0</v>
      </c>
      <c r="EJ80" s="93">
        <f t="shared" ca="1" si="613"/>
        <v>0</v>
      </c>
      <c r="EK80" s="93">
        <f t="shared" ca="1" si="613"/>
        <v>0</v>
      </c>
      <c r="EL80" s="93">
        <f t="shared" ca="1" si="613"/>
        <v>0</v>
      </c>
      <c r="EM80" s="93">
        <f t="shared" ca="1" si="613"/>
        <v>0</v>
      </c>
      <c r="EO80" s="8"/>
      <c r="EP80" s="93"/>
      <c r="EQ80" s="8">
        <f t="shared" ca="1" si="604"/>
        <v>0</v>
      </c>
      <c r="ER80" s="8">
        <f t="shared" ca="1" si="494"/>
        <v>0</v>
      </c>
      <c r="ES80" s="8">
        <f t="shared" ca="1" si="495"/>
        <v>0</v>
      </c>
      <c r="ET80" s="8">
        <f t="shared" ca="1" si="496"/>
        <v>0</v>
      </c>
      <c r="EU80" s="8">
        <f t="shared" ca="1" si="497"/>
        <v>0</v>
      </c>
      <c r="EV80" s="8">
        <f t="shared" ca="1" si="498"/>
        <v>0</v>
      </c>
      <c r="EW80" s="8">
        <f t="shared" ca="1" si="499"/>
        <v>0</v>
      </c>
      <c r="EX80" s="8">
        <f t="shared" ca="1" si="500"/>
        <v>0</v>
      </c>
      <c r="EY80" s="8">
        <f t="shared" ca="1" si="501"/>
        <v>0</v>
      </c>
      <c r="EZ80" s="8">
        <f t="shared" ca="1" si="502"/>
        <v>0</v>
      </c>
      <c r="FA80" s="8">
        <f t="shared" ca="1" si="503"/>
        <v>0</v>
      </c>
      <c r="FB80" s="8">
        <f t="shared" ca="1" si="504"/>
        <v>0</v>
      </c>
      <c r="FC80" s="8">
        <f t="shared" ca="1" si="505"/>
        <v>0</v>
      </c>
      <c r="FD80" s="8">
        <f t="shared" ca="1" si="506"/>
        <v>0</v>
      </c>
      <c r="FE80" s="8">
        <f t="shared" ca="1" si="507"/>
        <v>0</v>
      </c>
      <c r="FF80" s="8">
        <f t="shared" ca="1" si="508"/>
        <v>0</v>
      </c>
      <c r="FG80" s="8">
        <f t="shared" ca="1" si="509"/>
        <v>0</v>
      </c>
      <c r="FH80" s="8">
        <f t="shared" ca="1" si="510"/>
        <v>0</v>
      </c>
      <c r="FI80" s="8">
        <f t="shared" ca="1" si="511"/>
        <v>0</v>
      </c>
      <c r="FJ80" s="8">
        <f t="shared" ca="1" si="512"/>
        <v>0</v>
      </c>
      <c r="FK80" s="8">
        <f t="shared" ca="1" si="513"/>
        <v>0</v>
      </c>
      <c r="FL80" s="8">
        <f t="shared" ca="1" si="514"/>
        <v>0</v>
      </c>
      <c r="FM80" s="8">
        <f t="shared" ca="1" si="515"/>
        <v>0</v>
      </c>
      <c r="FN80" s="8">
        <f t="shared" ca="1" si="516"/>
        <v>0</v>
      </c>
      <c r="FO80" s="8">
        <f t="shared" ca="1" si="517"/>
        <v>0</v>
      </c>
      <c r="FP80" s="8">
        <f t="shared" ca="1" si="518"/>
        <v>0</v>
      </c>
      <c r="FQ80" s="8">
        <f t="shared" ca="1" si="519"/>
        <v>0</v>
      </c>
      <c r="FR80" s="8">
        <f t="shared" ca="1" si="520"/>
        <v>0</v>
      </c>
      <c r="FS80" s="8">
        <f t="shared" ca="1" si="521"/>
        <v>0</v>
      </c>
      <c r="FT80" s="8">
        <f t="shared" ca="1" si="522"/>
        <v>0</v>
      </c>
      <c r="FU80" s="8">
        <f t="shared" ca="1" si="523"/>
        <v>0</v>
      </c>
      <c r="FV80" s="8">
        <f t="shared" ca="1" si="524"/>
        <v>0</v>
      </c>
      <c r="FW80" s="8">
        <f t="shared" ca="1" si="525"/>
        <v>0</v>
      </c>
      <c r="FX80" s="8">
        <f t="shared" ca="1" si="526"/>
        <v>0</v>
      </c>
      <c r="FY80" s="8">
        <f t="shared" ca="1" si="527"/>
        <v>0</v>
      </c>
      <c r="FZ80" s="8">
        <f t="shared" ca="1" si="528"/>
        <v>0</v>
      </c>
      <c r="GA80" s="8">
        <f t="shared" ca="1" si="529"/>
        <v>0</v>
      </c>
      <c r="GB80" s="8">
        <f t="shared" ca="1" si="530"/>
        <v>0</v>
      </c>
      <c r="GC80" s="8">
        <f t="shared" ca="1" si="531"/>
        <v>0</v>
      </c>
      <c r="GD80" s="8">
        <f t="shared" ca="1" si="532"/>
        <v>0</v>
      </c>
      <c r="GE80" s="8">
        <f t="shared" ca="1" si="533"/>
        <v>0</v>
      </c>
      <c r="GF80" s="8">
        <f t="shared" ca="1" si="534"/>
        <v>0</v>
      </c>
      <c r="GG80" s="8">
        <f t="shared" ca="1" si="535"/>
        <v>0</v>
      </c>
      <c r="GH80" s="8">
        <f t="shared" ca="1" si="536"/>
        <v>0</v>
      </c>
      <c r="GI80" s="8">
        <f t="shared" ca="1" si="537"/>
        <v>0</v>
      </c>
      <c r="GJ80" s="8">
        <f t="shared" ca="1" si="538"/>
        <v>0</v>
      </c>
      <c r="GK80" s="8">
        <f t="shared" ca="1" si="539"/>
        <v>0</v>
      </c>
      <c r="GL80" s="8">
        <f t="shared" ca="1" si="540"/>
        <v>0</v>
      </c>
      <c r="GM80" s="8">
        <f t="shared" ca="1" si="541"/>
        <v>0</v>
      </c>
      <c r="GN80" s="8">
        <f t="shared" ca="1" si="542"/>
        <v>0</v>
      </c>
      <c r="GO80" s="8">
        <f t="shared" ca="1" si="543"/>
        <v>0</v>
      </c>
      <c r="GP80" s="8">
        <f t="shared" ca="1" si="544"/>
        <v>0</v>
      </c>
      <c r="GQ80" s="8">
        <f t="shared" ca="1" si="545"/>
        <v>0</v>
      </c>
      <c r="GR80" s="8">
        <f t="shared" ca="1" si="546"/>
        <v>0</v>
      </c>
      <c r="GS80" s="8">
        <f t="shared" ca="1" si="547"/>
        <v>0</v>
      </c>
      <c r="GT80" s="8">
        <f t="shared" ca="1" si="548"/>
        <v>0</v>
      </c>
      <c r="GU80" s="8">
        <f t="shared" ca="1" si="549"/>
        <v>0</v>
      </c>
      <c r="GV80" s="8">
        <f t="shared" ca="1" si="550"/>
        <v>0</v>
      </c>
      <c r="GW80" s="8">
        <f t="shared" ca="1" si="551"/>
        <v>0</v>
      </c>
      <c r="GX80" s="8">
        <f t="shared" ca="1" si="552"/>
        <v>0</v>
      </c>
      <c r="GY80" s="8">
        <f t="shared" ca="1" si="553"/>
        <v>0</v>
      </c>
      <c r="GZ80" s="8">
        <f t="shared" ca="1" si="554"/>
        <v>0</v>
      </c>
      <c r="HA80" s="8">
        <f t="shared" ca="1" si="555"/>
        <v>0</v>
      </c>
      <c r="HB80" s="8">
        <f t="shared" ca="1" si="556"/>
        <v>0</v>
      </c>
      <c r="HC80" s="8">
        <f t="shared" ca="1" si="557"/>
        <v>0</v>
      </c>
      <c r="HD80" s="8">
        <f t="shared" ca="1" si="558"/>
        <v>0</v>
      </c>
      <c r="HE80" s="8">
        <f t="shared" ca="1" si="559"/>
        <v>0</v>
      </c>
      <c r="HF80" s="8">
        <f t="shared" ca="1" si="560"/>
        <v>0</v>
      </c>
      <c r="HG80" s="8">
        <f t="shared" ca="1" si="561"/>
        <v>0</v>
      </c>
      <c r="HH80" s="8">
        <f t="shared" ca="1" si="562"/>
        <v>0</v>
      </c>
      <c r="HI80" s="8">
        <f t="shared" ca="1" si="563"/>
        <v>0</v>
      </c>
      <c r="HJ80" s="8">
        <f t="shared" ca="1" si="564"/>
        <v>0</v>
      </c>
      <c r="HK80" s="8">
        <f t="shared" ca="1" si="565"/>
        <v>0</v>
      </c>
      <c r="HL80" s="8">
        <f t="shared" ca="1" si="566"/>
        <v>0</v>
      </c>
      <c r="HM80" s="8">
        <f t="shared" ca="1" si="567"/>
        <v>0</v>
      </c>
      <c r="HN80" s="8">
        <f t="shared" ca="1" si="568"/>
        <v>0</v>
      </c>
      <c r="HO80" s="8">
        <f t="shared" ca="1" si="569"/>
        <v>0</v>
      </c>
      <c r="HP80" s="8">
        <f t="shared" ca="1" si="570"/>
        <v>0</v>
      </c>
      <c r="HQ80" s="8">
        <f t="shared" ca="1" si="571"/>
        <v>0</v>
      </c>
      <c r="HR80" s="8">
        <f t="shared" ca="1" si="572"/>
        <v>0</v>
      </c>
      <c r="HS80" s="8">
        <f t="shared" ca="1" si="573"/>
        <v>0</v>
      </c>
      <c r="HT80" s="8">
        <f t="shared" ca="1" si="574"/>
        <v>0</v>
      </c>
      <c r="HU80" s="8">
        <f t="shared" ca="1" si="575"/>
        <v>0</v>
      </c>
      <c r="HV80" s="8">
        <f t="shared" ca="1" si="576"/>
        <v>0</v>
      </c>
      <c r="HW80" s="8">
        <f t="shared" ca="1" si="577"/>
        <v>0</v>
      </c>
      <c r="HX80" s="8">
        <f t="shared" ca="1" si="578"/>
        <v>0</v>
      </c>
      <c r="HY80" s="8">
        <f t="shared" ca="1" si="579"/>
        <v>0</v>
      </c>
      <c r="HZ80" s="8">
        <f t="shared" ca="1" si="580"/>
        <v>0</v>
      </c>
      <c r="IA80" s="8">
        <f t="shared" ca="1" si="581"/>
        <v>0</v>
      </c>
      <c r="IB80" s="8">
        <f t="shared" ca="1" si="582"/>
        <v>0</v>
      </c>
      <c r="IC80" s="8">
        <f t="shared" ca="1" si="583"/>
        <v>0</v>
      </c>
      <c r="ID80" s="8">
        <f t="shared" ca="1" si="584"/>
        <v>0</v>
      </c>
      <c r="IE80" s="8">
        <f t="shared" ca="1" si="585"/>
        <v>0</v>
      </c>
      <c r="IF80" s="8">
        <f t="shared" ca="1" si="586"/>
        <v>0</v>
      </c>
      <c r="IG80" s="8">
        <f t="shared" ca="1" si="587"/>
        <v>0</v>
      </c>
      <c r="IH80" s="8">
        <f t="shared" ca="1" si="588"/>
        <v>0</v>
      </c>
      <c r="II80" s="8">
        <f t="shared" ca="1" si="589"/>
        <v>0</v>
      </c>
      <c r="IJ80" s="8">
        <f t="shared" ca="1" si="590"/>
        <v>0</v>
      </c>
      <c r="IK80" s="8">
        <f t="shared" ca="1" si="591"/>
        <v>0</v>
      </c>
      <c r="IL80" s="8">
        <f t="shared" ca="1" si="592"/>
        <v>0</v>
      </c>
      <c r="IM80" s="8">
        <f t="shared" ca="1" si="593"/>
        <v>0</v>
      </c>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row>
    <row r="81" spans="1:348" ht="18.399999999999999">
      <c r="A81" s="29"/>
      <c r="B81" s="16"/>
      <c r="C81" s="249"/>
      <c r="D81" s="249"/>
      <c r="E81" s="156"/>
      <c r="F81" s="156"/>
      <c r="G81" s="157"/>
      <c r="H81" s="117" t="str">
        <f>IFERROR(VLOOKUP(E81, 'General Project Info'!$C$32:$I$42, 7, FALSE), "")</f>
        <v/>
      </c>
      <c r="I81" s="118">
        <f>IFERROR(Y81*VLOOKUP(E81, 'General Project Info'!$R$32:$T$42, 3, FALSE), 0)</f>
        <v>0</v>
      </c>
      <c r="J81" s="119">
        <f t="shared" si="609"/>
        <v>0</v>
      </c>
      <c r="K81" s="119">
        <f t="shared" si="594"/>
        <v>0</v>
      </c>
      <c r="L81" s="162"/>
      <c r="M81" s="162"/>
      <c r="N81" s="163"/>
      <c r="O81" s="163"/>
      <c r="P81" s="163"/>
      <c r="Q81" s="153">
        <f t="shared" si="487"/>
        <v>0</v>
      </c>
      <c r="R81" s="16"/>
      <c r="S81" s="29"/>
      <c r="U81" s="26">
        <f>IFERROR(VLOOKUP($E81, 'Unit Conversions Array'!$B$4:$AA$24, 26, FALSE),0)</f>
        <v>0</v>
      </c>
      <c r="V81">
        <f>VLOOKUP(E81, 'General Project Info'!$R$32:$W$42, 6, FALSE)</f>
        <v>1</v>
      </c>
      <c r="W81">
        <f t="shared" si="488"/>
        <v>0</v>
      </c>
      <c r="X81">
        <f>IFERROR(G81*INDEX('Unit Conversions Array'!$E$4:$Y$24, MATCH('Scenarios &amp; Measures'!E81, 'Unit Conversions Array'!$B$4:$B$24, 0), MATCH('Scenarios &amp; Measures'!H81, 'Unit Conversions Array'!$E$3:$Y$3, 0)), 0)</f>
        <v>0</v>
      </c>
      <c r="Y81" s="8">
        <f t="shared" si="595"/>
        <v>0</v>
      </c>
      <c r="Z81" s="111" t="str">
        <f t="shared" si="611"/>
        <v/>
      </c>
      <c r="AA81" s="111">
        <f>IFERROR(IF(AND(U81=1,E81="Electricity"),Y81*INDEX('Scenarios &amp; Measures'!$AQ$93:$EM$93,1,MATCH(F81+1,'Scenarios &amp; Measures'!$AQ$92:$EM$92,0)), IF(U81=1,$Y81*VLOOKUP($E81, 'General Project Info'!$R$32:$W$42, 5, FALSE),0)),0)</f>
        <v>0</v>
      </c>
      <c r="AB81" s="93">
        <f>IF(E81="Electricity",Y81*SUM(INDEX('Scenarios &amp; Measures'!$AQ$93:$EM$93,1,MATCH(F81+1,'Scenarios &amp; Measures'!$AQ$92:$EM$92,0)):INDEX('Scenarios &amp; Measures'!$AQ$93:$EM$93,1,MATCH(F81+'General Project Info'!$F$20,'Scenarios &amp; Measures'!$AQ$92:$EM$92,0))),SUMIF(E81,"Solar_PV_or_Wind",J81)*$Y$10)</f>
        <v>0</v>
      </c>
      <c r="AC81" s="111">
        <f>IFERROR(IF(U81=0, Y81*VLOOKUP(E81, 'General Project Info'!$R$32:$W$42, 5, FALSE), 0), 0)</f>
        <v>0</v>
      </c>
      <c r="AD81" s="11">
        <f t="shared" si="608"/>
        <v>0</v>
      </c>
      <c r="AE81" s="11">
        <f t="shared" si="597"/>
        <v>20</v>
      </c>
      <c r="AF81" s="11">
        <f t="shared" si="598"/>
        <v>-20</v>
      </c>
      <c r="AG81" s="11">
        <f t="shared" si="599"/>
        <v>0</v>
      </c>
      <c r="AH81">
        <f t="shared" si="489"/>
        <v>0</v>
      </c>
      <c r="AI81" s="116">
        <f t="shared" ca="1" si="600"/>
        <v>0</v>
      </c>
      <c r="AJ81" s="116">
        <f t="shared" ca="1" si="606"/>
        <v>0</v>
      </c>
      <c r="AK81" s="11">
        <f t="shared" ca="1" si="601"/>
        <v>0</v>
      </c>
      <c r="AL81" s="11">
        <f>IF($W$10="RECs", -AA81/VLOOKUP("RECs", 'General Project Info'!$R$32:$W$42, 5, FALSE)*$W$11*IF($Y$11=$AB$12, $Y$10, (1/($AB$12-$Y$11))*(1-($Y$11/$AB$12)^$Y$10)*$AB$12), 0)</f>
        <v>0</v>
      </c>
      <c r="AM81" s="11">
        <f t="shared" si="490"/>
        <v>0</v>
      </c>
      <c r="AN81" s="11">
        <f t="shared" si="491"/>
        <v>0</v>
      </c>
      <c r="AO81" s="11">
        <f t="shared" ca="1" si="602"/>
        <v>0</v>
      </c>
      <c r="AQ81" s="93">
        <f t="shared" ca="1" si="603"/>
        <v>0</v>
      </c>
      <c r="AR81" s="93">
        <f t="shared" ca="1" si="614"/>
        <v>0</v>
      </c>
      <c r="AS81" s="93">
        <f t="shared" ca="1" si="614"/>
        <v>0</v>
      </c>
      <c r="AT81" s="93">
        <f t="shared" ca="1" si="614"/>
        <v>0</v>
      </c>
      <c r="AU81" s="93">
        <f t="shared" ca="1" si="614"/>
        <v>0</v>
      </c>
      <c r="AV81" s="93">
        <f t="shared" ca="1" si="614"/>
        <v>0</v>
      </c>
      <c r="AW81" s="93">
        <f t="shared" ca="1" si="614"/>
        <v>0</v>
      </c>
      <c r="AX81" s="93">
        <f t="shared" ca="1" si="614"/>
        <v>0</v>
      </c>
      <c r="AY81" s="93">
        <f t="shared" ca="1" si="614"/>
        <v>0</v>
      </c>
      <c r="AZ81" s="93">
        <f t="shared" ca="1" si="614"/>
        <v>0</v>
      </c>
      <c r="BA81" s="93">
        <f t="shared" ca="1" si="614"/>
        <v>0</v>
      </c>
      <c r="BB81" s="93">
        <f t="shared" ca="1" si="614"/>
        <v>0</v>
      </c>
      <c r="BC81" s="93">
        <f t="shared" ca="1" si="614"/>
        <v>0</v>
      </c>
      <c r="BD81" s="93">
        <f t="shared" ca="1" si="614"/>
        <v>0</v>
      </c>
      <c r="BE81" s="93">
        <f t="shared" ca="1" si="614"/>
        <v>0</v>
      </c>
      <c r="BF81" s="93">
        <f t="shared" ca="1" si="614"/>
        <v>0</v>
      </c>
      <c r="BG81" s="93">
        <f t="shared" ca="1" si="614"/>
        <v>0</v>
      </c>
      <c r="BH81" s="93">
        <f t="shared" ca="1" si="614"/>
        <v>0</v>
      </c>
      <c r="BI81" s="93">
        <f t="shared" ca="1" si="614"/>
        <v>0</v>
      </c>
      <c r="BJ81" s="93">
        <f t="shared" ca="1" si="614"/>
        <v>0</v>
      </c>
      <c r="BK81" s="93">
        <f t="shared" ca="1" si="614"/>
        <v>0</v>
      </c>
      <c r="BL81" s="93">
        <f t="shared" ca="1" si="614"/>
        <v>0</v>
      </c>
      <c r="BM81" s="93">
        <f t="shared" ca="1" si="614"/>
        <v>0</v>
      </c>
      <c r="BN81" s="93">
        <f t="shared" ca="1" si="614"/>
        <v>0</v>
      </c>
      <c r="BO81" s="93">
        <f t="shared" ca="1" si="614"/>
        <v>0</v>
      </c>
      <c r="BP81" s="93">
        <f t="shared" ca="1" si="614"/>
        <v>0</v>
      </c>
      <c r="BQ81" s="93">
        <f t="shared" ca="1" si="614"/>
        <v>0</v>
      </c>
      <c r="BR81" s="93">
        <f t="shared" ca="1" si="614"/>
        <v>0</v>
      </c>
      <c r="BS81" s="93">
        <f t="shared" ca="1" si="614"/>
        <v>0</v>
      </c>
      <c r="BT81" s="93">
        <f t="shared" ca="1" si="614"/>
        <v>0</v>
      </c>
      <c r="BU81" s="93">
        <f t="shared" ca="1" si="614"/>
        <v>0</v>
      </c>
      <c r="BV81" s="93">
        <f t="shared" ca="1" si="614"/>
        <v>0</v>
      </c>
      <c r="BW81" s="93">
        <f t="shared" ca="1" si="614"/>
        <v>0</v>
      </c>
      <c r="BX81" s="93">
        <f t="shared" ca="1" si="614"/>
        <v>0</v>
      </c>
      <c r="BY81" s="93">
        <f t="shared" ca="1" si="614"/>
        <v>0</v>
      </c>
      <c r="BZ81" s="93">
        <f t="shared" ca="1" si="614"/>
        <v>0</v>
      </c>
      <c r="CA81" s="93">
        <f t="shared" ca="1" si="614"/>
        <v>0</v>
      </c>
      <c r="CB81" s="93">
        <f t="shared" ca="1" si="614"/>
        <v>0</v>
      </c>
      <c r="CC81" s="93">
        <f t="shared" ca="1" si="614"/>
        <v>0</v>
      </c>
      <c r="CD81" s="93">
        <f t="shared" ca="1" si="614"/>
        <v>0</v>
      </c>
      <c r="CE81" s="93">
        <f t="shared" ca="1" si="614"/>
        <v>0</v>
      </c>
      <c r="CF81" s="93">
        <f t="shared" ca="1" si="614"/>
        <v>0</v>
      </c>
      <c r="CG81" s="93">
        <f t="shared" ca="1" si="614"/>
        <v>0</v>
      </c>
      <c r="CH81" s="93">
        <f t="shared" ca="1" si="614"/>
        <v>0</v>
      </c>
      <c r="CI81" s="93">
        <f t="shared" ca="1" si="614"/>
        <v>0</v>
      </c>
      <c r="CJ81" s="93">
        <f t="shared" ca="1" si="614"/>
        <v>0</v>
      </c>
      <c r="CK81" s="93">
        <f t="shared" ca="1" si="614"/>
        <v>0</v>
      </c>
      <c r="CL81" s="93">
        <f t="shared" ca="1" si="614"/>
        <v>0</v>
      </c>
      <c r="CM81" s="93">
        <f t="shared" ca="1" si="614"/>
        <v>0</v>
      </c>
      <c r="CN81" s="93">
        <f t="shared" ca="1" si="614"/>
        <v>0</v>
      </c>
      <c r="CO81" s="93">
        <f t="shared" ca="1" si="614"/>
        <v>0</v>
      </c>
      <c r="CP81" s="93">
        <f t="shared" ca="1" si="614"/>
        <v>0</v>
      </c>
      <c r="CQ81" s="93">
        <f t="shared" ca="1" si="614"/>
        <v>0</v>
      </c>
      <c r="CR81" s="93">
        <f t="shared" ca="1" si="614"/>
        <v>0</v>
      </c>
      <c r="CS81" s="93">
        <f t="shared" ca="1" si="614"/>
        <v>0</v>
      </c>
      <c r="CT81" s="93">
        <f t="shared" ca="1" si="614"/>
        <v>0</v>
      </c>
      <c r="CU81" s="93">
        <f t="shared" ca="1" si="614"/>
        <v>0</v>
      </c>
      <c r="CV81" s="93">
        <f t="shared" ca="1" si="614"/>
        <v>0</v>
      </c>
      <c r="CW81" s="93">
        <f t="shared" ca="1" si="614"/>
        <v>0</v>
      </c>
      <c r="CX81" s="93">
        <f t="shared" ca="1" si="614"/>
        <v>0</v>
      </c>
      <c r="CY81" s="93">
        <f t="shared" ca="1" si="614"/>
        <v>0</v>
      </c>
      <c r="CZ81" s="93">
        <f t="shared" ca="1" si="614"/>
        <v>0</v>
      </c>
      <c r="DA81" s="93">
        <f t="shared" ca="1" si="614"/>
        <v>0</v>
      </c>
      <c r="DB81" s="93">
        <f t="shared" ca="1" si="614"/>
        <v>0</v>
      </c>
      <c r="DC81" s="93">
        <f t="shared" ca="1" si="614"/>
        <v>0</v>
      </c>
      <c r="DD81" s="93">
        <f t="shared" ca="1" si="613"/>
        <v>0</v>
      </c>
      <c r="DE81" s="93">
        <f t="shared" ca="1" si="613"/>
        <v>0</v>
      </c>
      <c r="DF81" s="93">
        <f t="shared" ca="1" si="613"/>
        <v>0</v>
      </c>
      <c r="DG81" s="93">
        <f t="shared" ca="1" si="613"/>
        <v>0</v>
      </c>
      <c r="DH81" s="93">
        <f t="shared" ca="1" si="613"/>
        <v>0</v>
      </c>
      <c r="DI81" s="93">
        <f t="shared" ca="1" si="613"/>
        <v>0</v>
      </c>
      <c r="DJ81" s="93">
        <f t="shared" ca="1" si="613"/>
        <v>0</v>
      </c>
      <c r="DK81" s="93">
        <f t="shared" ca="1" si="613"/>
        <v>0</v>
      </c>
      <c r="DL81" s="93">
        <f t="shared" ca="1" si="613"/>
        <v>0</v>
      </c>
      <c r="DM81" s="93">
        <f t="shared" ca="1" si="613"/>
        <v>0</v>
      </c>
      <c r="DN81" s="93">
        <f t="shared" ca="1" si="613"/>
        <v>0</v>
      </c>
      <c r="DO81" s="93">
        <f t="shared" ca="1" si="613"/>
        <v>0</v>
      </c>
      <c r="DP81" s="93">
        <f t="shared" ca="1" si="613"/>
        <v>0</v>
      </c>
      <c r="DQ81" s="93">
        <f t="shared" ca="1" si="613"/>
        <v>0</v>
      </c>
      <c r="DR81" s="93">
        <f t="shared" ca="1" si="613"/>
        <v>0</v>
      </c>
      <c r="DS81" s="93">
        <f t="shared" ca="1" si="613"/>
        <v>0</v>
      </c>
      <c r="DT81" s="93">
        <f t="shared" ca="1" si="613"/>
        <v>0</v>
      </c>
      <c r="DU81" s="93">
        <f t="shared" ca="1" si="613"/>
        <v>0</v>
      </c>
      <c r="DV81" s="93">
        <f t="shared" ca="1" si="613"/>
        <v>0</v>
      </c>
      <c r="DW81" s="93">
        <f t="shared" ca="1" si="613"/>
        <v>0</v>
      </c>
      <c r="DX81" s="93">
        <f t="shared" ca="1" si="613"/>
        <v>0</v>
      </c>
      <c r="DY81" s="93">
        <f t="shared" ca="1" si="613"/>
        <v>0</v>
      </c>
      <c r="DZ81" s="93">
        <f t="shared" ca="1" si="613"/>
        <v>0</v>
      </c>
      <c r="EA81" s="93">
        <f t="shared" ca="1" si="613"/>
        <v>0</v>
      </c>
      <c r="EB81" s="93">
        <f t="shared" ca="1" si="613"/>
        <v>0</v>
      </c>
      <c r="EC81" s="93">
        <f t="shared" ca="1" si="613"/>
        <v>0</v>
      </c>
      <c r="ED81" s="93">
        <f t="shared" ca="1" si="613"/>
        <v>0</v>
      </c>
      <c r="EE81" s="93">
        <f t="shared" ca="1" si="613"/>
        <v>0</v>
      </c>
      <c r="EF81" s="93">
        <f t="shared" ca="1" si="613"/>
        <v>0</v>
      </c>
      <c r="EG81" s="93">
        <f t="shared" ca="1" si="613"/>
        <v>0</v>
      </c>
      <c r="EH81" s="93">
        <f t="shared" ca="1" si="613"/>
        <v>0</v>
      </c>
      <c r="EI81" s="93">
        <f t="shared" ca="1" si="613"/>
        <v>0</v>
      </c>
      <c r="EJ81" s="93">
        <f t="shared" ca="1" si="613"/>
        <v>0</v>
      </c>
      <c r="EK81" s="93">
        <f t="shared" ca="1" si="613"/>
        <v>0</v>
      </c>
      <c r="EL81" s="93">
        <f t="shared" ca="1" si="613"/>
        <v>0</v>
      </c>
      <c r="EM81" s="93">
        <f t="shared" ca="1" si="613"/>
        <v>0</v>
      </c>
      <c r="EO81" s="8"/>
      <c r="EP81" s="93"/>
      <c r="EQ81" s="8">
        <f t="shared" ca="1" si="604"/>
        <v>0</v>
      </c>
      <c r="ER81" s="8">
        <f t="shared" ca="1" si="494"/>
        <v>0</v>
      </c>
      <c r="ES81" s="8">
        <f t="shared" ca="1" si="495"/>
        <v>0</v>
      </c>
      <c r="ET81" s="8">
        <f t="shared" ca="1" si="496"/>
        <v>0</v>
      </c>
      <c r="EU81" s="8">
        <f t="shared" ca="1" si="497"/>
        <v>0</v>
      </c>
      <c r="EV81" s="8">
        <f t="shared" ca="1" si="498"/>
        <v>0</v>
      </c>
      <c r="EW81" s="8">
        <f t="shared" ca="1" si="499"/>
        <v>0</v>
      </c>
      <c r="EX81" s="8">
        <f t="shared" ca="1" si="500"/>
        <v>0</v>
      </c>
      <c r="EY81" s="8">
        <f t="shared" ca="1" si="501"/>
        <v>0</v>
      </c>
      <c r="EZ81" s="8">
        <f t="shared" ca="1" si="502"/>
        <v>0</v>
      </c>
      <c r="FA81" s="8">
        <f t="shared" ca="1" si="503"/>
        <v>0</v>
      </c>
      <c r="FB81" s="8">
        <f t="shared" ca="1" si="504"/>
        <v>0</v>
      </c>
      <c r="FC81" s="8">
        <f t="shared" ca="1" si="505"/>
        <v>0</v>
      </c>
      <c r="FD81" s="8">
        <f t="shared" ca="1" si="506"/>
        <v>0</v>
      </c>
      <c r="FE81" s="8">
        <f t="shared" ca="1" si="507"/>
        <v>0</v>
      </c>
      <c r="FF81" s="8">
        <f t="shared" ca="1" si="508"/>
        <v>0</v>
      </c>
      <c r="FG81" s="8">
        <f t="shared" ca="1" si="509"/>
        <v>0</v>
      </c>
      <c r="FH81" s="8">
        <f t="shared" ca="1" si="510"/>
        <v>0</v>
      </c>
      <c r="FI81" s="8">
        <f t="shared" ca="1" si="511"/>
        <v>0</v>
      </c>
      <c r="FJ81" s="8">
        <f t="shared" ca="1" si="512"/>
        <v>0</v>
      </c>
      <c r="FK81" s="8">
        <f t="shared" ca="1" si="513"/>
        <v>0</v>
      </c>
      <c r="FL81" s="8">
        <f t="shared" ca="1" si="514"/>
        <v>0</v>
      </c>
      <c r="FM81" s="8">
        <f t="shared" ca="1" si="515"/>
        <v>0</v>
      </c>
      <c r="FN81" s="8">
        <f t="shared" ca="1" si="516"/>
        <v>0</v>
      </c>
      <c r="FO81" s="8">
        <f t="shared" ca="1" si="517"/>
        <v>0</v>
      </c>
      <c r="FP81" s="8">
        <f t="shared" ca="1" si="518"/>
        <v>0</v>
      </c>
      <c r="FQ81" s="8">
        <f t="shared" ca="1" si="519"/>
        <v>0</v>
      </c>
      <c r="FR81" s="8">
        <f t="shared" ca="1" si="520"/>
        <v>0</v>
      </c>
      <c r="FS81" s="8">
        <f t="shared" ca="1" si="521"/>
        <v>0</v>
      </c>
      <c r="FT81" s="8">
        <f t="shared" ca="1" si="522"/>
        <v>0</v>
      </c>
      <c r="FU81" s="8">
        <f t="shared" ca="1" si="523"/>
        <v>0</v>
      </c>
      <c r="FV81" s="8">
        <f t="shared" ca="1" si="524"/>
        <v>0</v>
      </c>
      <c r="FW81" s="8">
        <f t="shared" ca="1" si="525"/>
        <v>0</v>
      </c>
      <c r="FX81" s="8">
        <f t="shared" ca="1" si="526"/>
        <v>0</v>
      </c>
      <c r="FY81" s="8">
        <f t="shared" ca="1" si="527"/>
        <v>0</v>
      </c>
      <c r="FZ81" s="8">
        <f t="shared" ca="1" si="528"/>
        <v>0</v>
      </c>
      <c r="GA81" s="8">
        <f t="shared" ca="1" si="529"/>
        <v>0</v>
      </c>
      <c r="GB81" s="8">
        <f t="shared" ca="1" si="530"/>
        <v>0</v>
      </c>
      <c r="GC81" s="8">
        <f t="shared" ca="1" si="531"/>
        <v>0</v>
      </c>
      <c r="GD81" s="8">
        <f t="shared" ca="1" si="532"/>
        <v>0</v>
      </c>
      <c r="GE81" s="8">
        <f t="shared" ca="1" si="533"/>
        <v>0</v>
      </c>
      <c r="GF81" s="8">
        <f t="shared" ca="1" si="534"/>
        <v>0</v>
      </c>
      <c r="GG81" s="8">
        <f t="shared" ca="1" si="535"/>
        <v>0</v>
      </c>
      <c r="GH81" s="8">
        <f t="shared" ca="1" si="536"/>
        <v>0</v>
      </c>
      <c r="GI81" s="8">
        <f t="shared" ca="1" si="537"/>
        <v>0</v>
      </c>
      <c r="GJ81" s="8">
        <f t="shared" ca="1" si="538"/>
        <v>0</v>
      </c>
      <c r="GK81" s="8">
        <f t="shared" ca="1" si="539"/>
        <v>0</v>
      </c>
      <c r="GL81" s="8">
        <f t="shared" ca="1" si="540"/>
        <v>0</v>
      </c>
      <c r="GM81" s="8">
        <f t="shared" ca="1" si="541"/>
        <v>0</v>
      </c>
      <c r="GN81" s="8">
        <f t="shared" ca="1" si="542"/>
        <v>0</v>
      </c>
      <c r="GO81" s="8">
        <f t="shared" ca="1" si="543"/>
        <v>0</v>
      </c>
      <c r="GP81" s="8">
        <f t="shared" ca="1" si="544"/>
        <v>0</v>
      </c>
      <c r="GQ81" s="8">
        <f t="shared" ca="1" si="545"/>
        <v>0</v>
      </c>
      <c r="GR81" s="8">
        <f t="shared" ca="1" si="546"/>
        <v>0</v>
      </c>
      <c r="GS81" s="8">
        <f t="shared" ca="1" si="547"/>
        <v>0</v>
      </c>
      <c r="GT81" s="8">
        <f t="shared" ca="1" si="548"/>
        <v>0</v>
      </c>
      <c r="GU81" s="8">
        <f t="shared" ca="1" si="549"/>
        <v>0</v>
      </c>
      <c r="GV81" s="8">
        <f t="shared" ca="1" si="550"/>
        <v>0</v>
      </c>
      <c r="GW81" s="8">
        <f t="shared" ca="1" si="551"/>
        <v>0</v>
      </c>
      <c r="GX81" s="8">
        <f t="shared" ca="1" si="552"/>
        <v>0</v>
      </c>
      <c r="GY81" s="8">
        <f t="shared" ca="1" si="553"/>
        <v>0</v>
      </c>
      <c r="GZ81" s="8">
        <f t="shared" ca="1" si="554"/>
        <v>0</v>
      </c>
      <c r="HA81" s="8">
        <f t="shared" ca="1" si="555"/>
        <v>0</v>
      </c>
      <c r="HB81" s="8">
        <f t="shared" ca="1" si="556"/>
        <v>0</v>
      </c>
      <c r="HC81" s="8">
        <f t="shared" ca="1" si="557"/>
        <v>0</v>
      </c>
      <c r="HD81" s="8">
        <f t="shared" ca="1" si="558"/>
        <v>0</v>
      </c>
      <c r="HE81" s="8">
        <f t="shared" ca="1" si="559"/>
        <v>0</v>
      </c>
      <c r="HF81" s="8">
        <f t="shared" ca="1" si="560"/>
        <v>0</v>
      </c>
      <c r="HG81" s="8">
        <f t="shared" ca="1" si="561"/>
        <v>0</v>
      </c>
      <c r="HH81" s="8">
        <f t="shared" ca="1" si="562"/>
        <v>0</v>
      </c>
      <c r="HI81" s="8">
        <f t="shared" ca="1" si="563"/>
        <v>0</v>
      </c>
      <c r="HJ81" s="8">
        <f t="shared" ca="1" si="564"/>
        <v>0</v>
      </c>
      <c r="HK81" s="8">
        <f t="shared" ca="1" si="565"/>
        <v>0</v>
      </c>
      <c r="HL81" s="8">
        <f t="shared" ca="1" si="566"/>
        <v>0</v>
      </c>
      <c r="HM81" s="8">
        <f t="shared" ca="1" si="567"/>
        <v>0</v>
      </c>
      <c r="HN81" s="8">
        <f t="shared" ca="1" si="568"/>
        <v>0</v>
      </c>
      <c r="HO81" s="8">
        <f t="shared" ca="1" si="569"/>
        <v>0</v>
      </c>
      <c r="HP81" s="8">
        <f t="shared" ca="1" si="570"/>
        <v>0</v>
      </c>
      <c r="HQ81" s="8">
        <f t="shared" ca="1" si="571"/>
        <v>0</v>
      </c>
      <c r="HR81" s="8">
        <f t="shared" ca="1" si="572"/>
        <v>0</v>
      </c>
      <c r="HS81" s="8">
        <f t="shared" ca="1" si="573"/>
        <v>0</v>
      </c>
      <c r="HT81" s="8">
        <f t="shared" ca="1" si="574"/>
        <v>0</v>
      </c>
      <c r="HU81" s="8">
        <f t="shared" ca="1" si="575"/>
        <v>0</v>
      </c>
      <c r="HV81" s="8">
        <f t="shared" ca="1" si="576"/>
        <v>0</v>
      </c>
      <c r="HW81" s="8">
        <f t="shared" ca="1" si="577"/>
        <v>0</v>
      </c>
      <c r="HX81" s="8">
        <f t="shared" ca="1" si="578"/>
        <v>0</v>
      </c>
      <c r="HY81" s="8">
        <f t="shared" ca="1" si="579"/>
        <v>0</v>
      </c>
      <c r="HZ81" s="8">
        <f t="shared" ca="1" si="580"/>
        <v>0</v>
      </c>
      <c r="IA81" s="8">
        <f t="shared" ca="1" si="581"/>
        <v>0</v>
      </c>
      <c r="IB81" s="8">
        <f t="shared" ca="1" si="582"/>
        <v>0</v>
      </c>
      <c r="IC81" s="8">
        <f t="shared" ca="1" si="583"/>
        <v>0</v>
      </c>
      <c r="ID81" s="8">
        <f t="shared" ca="1" si="584"/>
        <v>0</v>
      </c>
      <c r="IE81" s="8">
        <f t="shared" ca="1" si="585"/>
        <v>0</v>
      </c>
      <c r="IF81" s="8">
        <f t="shared" ca="1" si="586"/>
        <v>0</v>
      </c>
      <c r="IG81" s="8">
        <f t="shared" ca="1" si="587"/>
        <v>0</v>
      </c>
      <c r="IH81" s="8">
        <f t="shared" ca="1" si="588"/>
        <v>0</v>
      </c>
      <c r="II81" s="8">
        <f t="shared" ca="1" si="589"/>
        <v>0</v>
      </c>
      <c r="IJ81" s="8">
        <f t="shared" ca="1" si="590"/>
        <v>0</v>
      </c>
      <c r="IK81" s="8">
        <f t="shared" ca="1" si="591"/>
        <v>0</v>
      </c>
      <c r="IL81" s="8">
        <f t="shared" ca="1" si="592"/>
        <v>0</v>
      </c>
      <c r="IM81" s="8">
        <f t="shared" ca="1" si="593"/>
        <v>0</v>
      </c>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row>
    <row r="82" spans="1:348" ht="18.399999999999999">
      <c r="A82" s="29"/>
      <c r="B82" s="16"/>
      <c r="C82" s="249"/>
      <c r="D82" s="249"/>
      <c r="E82" s="156"/>
      <c r="F82" s="156"/>
      <c r="G82" s="157"/>
      <c r="H82" s="117" t="str">
        <f>IFERROR(VLOOKUP(E82, 'General Project Info'!$C$32:$I$42, 7, FALSE), "")</f>
        <v/>
      </c>
      <c r="I82" s="118">
        <f>IFERROR(Y82*VLOOKUP(E82, 'General Project Info'!$R$32:$T$42, 3, FALSE), 0)</f>
        <v>0</v>
      </c>
      <c r="J82" s="119">
        <f t="shared" si="609"/>
        <v>0</v>
      </c>
      <c r="K82" s="119">
        <f t="shared" si="594"/>
        <v>0</v>
      </c>
      <c r="L82" s="162"/>
      <c r="M82" s="162"/>
      <c r="N82" s="163"/>
      <c r="O82" s="163"/>
      <c r="P82" s="163"/>
      <c r="Q82" s="153">
        <f t="shared" si="487"/>
        <v>0</v>
      </c>
      <c r="R82" s="16"/>
      <c r="S82" s="29"/>
      <c r="U82" s="26">
        <f>IFERROR(VLOOKUP($E82, 'Unit Conversions Array'!$B$4:$AA$24, 26, FALSE),0)</f>
        <v>0</v>
      </c>
      <c r="V82">
        <f>VLOOKUP(E82, 'General Project Info'!$R$32:$W$42, 6, FALSE)</f>
        <v>1</v>
      </c>
      <c r="W82">
        <f t="shared" si="488"/>
        <v>0</v>
      </c>
      <c r="X82">
        <f>IFERROR(G82*INDEX('Unit Conversions Array'!$E$4:$Y$24, MATCH('Scenarios &amp; Measures'!E82, 'Unit Conversions Array'!$B$4:$B$24, 0), MATCH('Scenarios &amp; Measures'!H82, 'Unit Conversions Array'!$E$3:$Y$3, 0)), 0)</f>
        <v>0</v>
      </c>
      <c r="Y82" s="8">
        <f t="shared" si="595"/>
        <v>0</v>
      </c>
      <c r="Z82" s="111" t="str">
        <f t="shared" si="611"/>
        <v/>
      </c>
      <c r="AA82" s="111">
        <f>IFERROR(IF(AND(U82=1,E82="Electricity"),Y82*INDEX('Scenarios &amp; Measures'!$AQ$93:$EM$93,1,MATCH(F82+1,'Scenarios &amp; Measures'!$AQ$92:$EM$92,0)), IF(U82=1,$Y82*VLOOKUP($E82, 'General Project Info'!$R$32:$W$42, 5, FALSE),0)),0)</f>
        <v>0</v>
      </c>
      <c r="AB82" s="93">
        <f>IF(E82="Electricity",Y82*SUM(INDEX('Scenarios &amp; Measures'!$AQ$93:$EM$93,1,MATCH(F82+1,'Scenarios &amp; Measures'!$AQ$92:$EM$92,0)):INDEX('Scenarios &amp; Measures'!$AQ$93:$EM$93,1,MATCH(F82+'General Project Info'!$F$20,'Scenarios &amp; Measures'!$AQ$92:$EM$92,0))),SUMIF(E82,"Solar_PV_or_Wind",J82)*$Y$10)</f>
        <v>0</v>
      </c>
      <c r="AC82" s="111">
        <f>IFERROR(IF(U82=0, Y82*VLOOKUP(E82, 'General Project Info'!$R$32:$W$42, 5, FALSE), 0), 0)</f>
        <v>0</v>
      </c>
      <c r="AD82" s="11">
        <f t="shared" si="608"/>
        <v>0</v>
      </c>
      <c r="AE82" s="11">
        <f t="shared" si="597"/>
        <v>20</v>
      </c>
      <c r="AF82" s="11">
        <f t="shared" si="598"/>
        <v>-20</v>
      </c>
      <c r="AG82" s="11">
        <f t="shared" si="599"/>
        <v>0</v>
      </c>
      <c r="AH82">
        <f t="shared" si="489"/>
        <v>0</v>
      </c>
      <c r="AI82" s="116">
        <f t="shared" ca="1" si="600"/>
        <v>0</v>
      </c>
      <c r="AJ82" s="116">
        <f t="shared" ca="1" si="606"/>
        <v>0</v>
      </c>
      <c r="AK82" s="11">
        <f t="shared" ca="1" si="601"/>
        <v>0</v>
      </c>
      <c r="AL82" s="11">
        <f>IF($W$10="RECs", -AA82/VLOOKUP("RECs", 'General Project Info'!$R$32:$W$42, 5, FALSE)*$W$11*IF($Y$11=$AB$12, $Y$10, (1/($AB$12-$Y$11))*(1-($Y$11/$AB$12)^$Y$10)*$AB$12), 0)</f>
        <v>0</v>
      </c>
      <c r="AM82" s="11">
        <f t="shared" si="490"/>
        <v>0</v>
      </c>
      <c r="AN82" s="11">
        <f t="shared" si="491"/>
        <v>0</v>
      </c>
      <c r="AO82" s="11">
        <f t="shared" ca="1" si="602"/>
        <v>0</v>
      </c>
      <c r="AQ82" s="93">
        <f t="shared" ca="1" si="603"/>
        <v>0</v>
      </c>
      <c r="AR82" s="93">
        <f t="shared" ca="1" si="614"/>
        <v>0</v>
      </c>
      <c r="AS82" s="93">
        <f t="shared" ca="1" si="614"/>
        <v>0</v>
      </c>
      <c r="AT82" s="93">
        <f t="shared" ca="1" si="614"/>
        <v>0</v>
      </c>
      <c r="AU82" s="93">
        <f t="shared" ca="1" si="614"/>
        <v>0</v>
      </c>
      <c r="AV82" s="93">
        <f t="shared" ca="1" si="614"/>
        <v>0</v>
      </c>
      <c r="AW82" s="93">
        <f t="shared" ca="1" si="614"/>
        <v>0</v>
      </c>
      <c r="AX82" s="93">
        <f t="shared" ca="1" si="614"/>
        <v>0</v>
      </c>
      <c r="AY82" s="93">
        <f t="shared" ca="1" si="614"/>
        <v>0</v>
      </c>
      <c r="AZ82" s="93">
        <f t="shared" ca="1" si="614"/>
        <v>0</v>
      </c>
      <c r="BA82" s="93">
        <f t="shared" ca="1" si="614"/>
        <v>0</v>
      </c>
      <c r="BB82" s="93">
        <f t="shared" ca="1" si="614"/>
        <v>0</v>
      </c>
      <c r="BC82" s="93">
        <f t="shared" ca="1" si="614"/>
        <v>0</v>
      </c>
      <c r="BD82" s="93">
        <f t="shared" ca="1" si="614"/>
        <v>0</v>
      </c>
      <c r="BE82" s="93">
        <f t="shared" ca="1" si="614"/>
        <v>0</v>
      </c>
      <c r="BF82" s="93">
        <f t="shared" ca="1" si="614"/>
        <v>0</v>
      </c>
      <c r="BG82" s="93">
        <f t="shared" ca="1" si="614"/>
        <v>0</v>
      </c>
      <c r="BH82" s="93">
        <f t="shared" ca="1" si="614"/>
        <v>0</v>
      </c>
      <c r="BI82" s="93">
        <f t="shared" ca="1" si="614"/>
        <v>0</v>
      </c>
      <c r="BJ82" s="93">
        <f t="shared" ca="1" si="614"/>
        <v>0</v>
      </c>
      <c r="BK82" s="93">
        <f t="shared" ca="1" si="614"/>
        <v>0</v>
      </c>
      <c r="BL82" s="93">
        <f t="shared" ca="1" si="614"/>
        <v>0</v>
      </c>
      <c r="BM82" s="93">
        <f t="shared" ca="1" si="614"/>
        <v>0</v>
      </c>
      <c r="BN82" s="93">
        <f t="shared" ca="1" si="614"/>
        <v>0</v>
      </c>
      <c r="BO82" s="93">
        <f t="shared" ca="1" si="614"/>
        <v>0</v>
      </c>
      <c r="BP82" s="93">
        <f t="shared" ca="1" si="614"/>
        <v>0</v>
      </c>
      <c r="BQ82" s="93">
        <f t="shared" ca="1" si="614"/>
        <v>0</v>
      </c>
      <c r="BR82" s="93">
        <f t="shared" ca="1" si="614"/>
        <v>0</v>
      </c>
      <c r="BS82" s="93">
        <f t="shared" ca="1" si="614"/>
        <v>0</v>
      </c>
      <c r="BT82" s="93">
        <f t="shared" ca="1" si="614"/>
        <v>0</v>
      </c>
      <c r="BU82" s="93">
        <f t="shared" ca="1" si="614"/>
        <v>0</v>
      </c>
      <c r="BV82" s="93">
        <f t="shared" ca="1" si="614"/>
        <v>0</v>
      </c>
      <c r="BW82" s="93">
        <f t="shared" ca="1" si="614"/>
        <v>0</v>
      </c>
      <c r="BX82" s="93">
        <f t="shared" ca="1" si="614"/>
        <v>0</v>
      </c>
      <c r="BY82" s="93">
        <f t="shared" ca="1" si="614"/>
        <v>0</v>
      </c>
      <c r="BZ82" s="93">
        <f t="shared" ca="1" si="614"/>
        <v>0</v>
      </c>
      <c r="CA82" s="93">
        <f t="shared" ca="1" si="614"/>
        <v>0</v>
      </c>
      <c r="CB82" s="93">
        <f t="shared" ca="1" si="614"/>
        <v>0</v>
      </c>
      <c r="CC82" s="93">
        <f t="shared" ca="1" si="614"/>
        <v>0</v>
      </c>
      <c r="CD82" s="93">
        <f t="shared" ca="1" si="614"/>
        <v>0</v>
      </c>
      <c r="CE82" s="93">
        <f t="shared" ca="1" si="614"/>
        <v>0</v>
      </c>
      <c r="CF82" s="93">
        <f t="shared" ca="1" si="614"/>
        <v>0</v>
      </c>
      <c r="CG82" s="93">
        <f t="shared" ca="1" si="614"/>
        <v>0</v>
      </c>
      <c r="CH82" s="93">
        <f t="shared" ca="1" si="614"/>
        <v>0</v>
      </c>
      <c r="CI82" s="93">
        <f t="shared" ca="1" si="614"/>
        <v>0</v>
      </c>
      <c r="CJ82" s="93">
        <f t="shared" ca="1" si="614"/>
        <v>0</v>
      </c>
      <c r="CK82" s="93">
        <f t="shared" ca="1" si="614"/>
        <v>0</v>
      </c>
      <c r="CL82" s="93">
        <f t="shared" ca="1" si="614"/>
        <v>0</v>
      </c>
      <c r="CM82" s="93">
        <f t="shared" ca="1" si="614"/>
        <v>0</v>
      </c>
      <c r="CN82" s="93">
        <f t="shared" ca="1" si="614"/>
        <v>0</v>
      </c>
      <c r="CO82" s="93">
        <f t="shared" ca="1" si="614"/>
        <v>0</v>
      </c>
      <c r="CP82" s="93">
        <f t="shared" ca="1" si="614"/>
        <v>0</v>
      </c>
      <c r="CQ82" s="93">
        <f t="shared" ca="1" si="614"/>
        <v>0</v>
      </c>
      <c r="CR82" s="93">
        <f t="shared" ca="1" si="614"/>
        <v>0</v>
      </c>
      <c r="CS82" s="93">
        <f t="shared" ca="1" si="614"/>
        <v>0</v>
      </c>
      <c r="CT82" s="93">
        <f t="shared" ca="1" si="614"/>
        <v>0</v>
      </c>
      <c r="CU82" s="93">
        <f t="shared" ca="1" si="614"/>
        <v>0</v>
      </c>
      <c r="CV82" s="93">
        <f t="shared" ca="1" si="614"/>
        <v>0</v>
      </c>
      <c r="CW82" s="93">
        <f t="shared" ca="1" si="614"/>
        <v>0</v>
      </c>
      <c r="CX82" s="93">
        <f t="shared" ca="1" si="614"/>
        <v>0</v>
      </c>
      <c r="CY82" s="93">
        <f t="shared" ca="1" si="614"/>
        <v>0</v>
      </c>
      <c r="CZ82" s="93">
        <f t="shared" ca="1" si="614"/>
        <v>0</v>
      </c>
      <c r="DA82" s="93">
        <f t="shared" ca="1" si="614"/>
        <v>0</v>
      </c>
      <c r="DB82" s="93">
        <f t="shared" ca="1" si="614"/>
        <v>0</v>
      </c>
      <c r="DC82" s="93">
        <f t="shared" ca="1" si="614"/>
        <v>0</v>
      </c>
      <c r="DD82" s="93">
        <f t="shared" ca="1" si="613"/>
        <v>0</v>
      </c>
      <c r="DE82" s="93">
        <f t="shared" ca="1" si="613"/>
        <v>0</v>
      </c>
      <c r="DF82" s="93">
        <f t="shared" ca="1" si="613"/>
        <v>0</v>
      </c>
      <c r="DG82" s="93">
        <f t="shared" ca="1" si="613"/>
        <v>0</v>
      </c>
      <c r="DH82" s="93">
        <f t="shared" ca="1" si="613"/>
        <v>0</v>
      </c>
      <c r="DI82" s="93">
        <f t="shared" ca="1" si="613"/>
        <v>0</v>
      </c>
      <c r="DJ82" s="93">
        <f t="shared" ca="1" si="613"/>
        <v>0</v>
      </c>
      <c r="DK82" s="93">
        <f t="shared" ca="1" si="613"/>
        <v>0</v>
      </c>
      <c r="DL82" s="93">
        <f t="shared" ca="1" si="613"/>
        <v>0</v>
      </c>
      <c r="DM82" s="93">
        <f t="shared" ca="1" si="613"/>
        <v>0</v>
      </c>
      <c r="DN82" s="93">
        <f t="shared" ca="1" si="613"/>
        <v>0</v>
      </c>
      <c r="DO82" s="93">
        <f t="shared" ca="1" si="613"/>
        <v>0</v>
      </c>
      <c r="DP82" s="93">
        <f t="shared" ca="1" si="613"/>
        <v>0</v>
      </c>
      <c r="DQ82" s="93">
        <f t="shared" ca="1" si="613"/>
        <v>0</v>
      </c>
      <c r="DR82" s="93">
        <f t="shared" ca="1" si="613"/>
        <v>0</v>
      </c>
      <c r="DS82" s="93">
        <f t="shared" ca="1" si="613"/>
        <v>0</v>
      </c>
      <c r="DT82" s="93">
        <f t="shared" ca="1" si="613"/>
        <v>0</v>
      </c>
      <c r="DU82" s="93">
        <f t="shared" ca="1" si="613"/>
        <v>0</v>
      </c>
      <c r="DV82" s="93">
        <f t="shared" ca="1" si="613"/>
        <v>0</v>
      </c>
      <c r="DW82" s="93">
        <f t="shared" ca="1" si="613"/>
        <v>0</v>
      </c>
      <c r="DX82" s="93">
        <f t="shared" ca="1" si="613"/>
        <v>0</v>
      </c>
      <c r="DY82" s="93">
        <f t="shared" ca="1" si="613"/>
        <v>0</v>
      </c>
      <c r="DZ82" s="93">
        <f t="shared" ca="1" si="613"/>
        <v>0</v>
      </c>
      <c r="EA82" s="93">
        <f t="shared" ca="1" si="613"/>
        <v>0</v>
      </c>
      <c r="EB82" s="93">
        <f t="shared" ca="1" si="613"/>
        <v>0</v>
      </c>
      <c r="EC82" s="93">
        <f t="shared" ca="1" si="613"/>
        <v>0</v>
      </c>
      <c r="ED82" s="93">
        <f t="shared" ca="1" si="613"/>
        <v>0</v>
      </c>
      <c r="EE82" s="93">
        <f t="shared" ca="1" si="613"/>
        <v>0</v>
      </c>
      <c r="EF82" s="93">
        <f t="shared" ca="1" si="613"/>
        <v>0</v>
      </c>
      <c r="EG82" s="93">
        <f t="shared" ca="1" si="613"/>
        <v>0</v>
      </c>
      <c r="EH82" s="93">
        <f t="shared" ca="1" si="613"/>
        <v>0</v>
      </c>
      <c r="EI82" s="93">
        <f t="shared" ca="1" si="613"/>
        <v>0</v>
      </c>
      <c r="EJ82" s="93">
        <f t="shared" ca="1" si="613"/>
        <v>0</v>
      </c>
      <c r="EK82" s="93">
        <f t="shared" ca="1" si="613"/>
        <v>0</v>
      </c>
      <c r="EL82" s="93">
        <f t="shared" ca="1" si="613"/>
        <v>0</v>
      </c>
      <c r="EM82" s="93">
        <f t="shared" ca="1" si="613"/>
        <v>0</v>
      </c>
      <c r="EO82" s="8"/>
      <c r="EP82" s="93"/>
      <c r="EQ82" s="8">
        <f t="shared" ca="1" si="604"/>
        <v>0</v>
      </c>
      <c r="ER82" s="8">
        <f t="shared" ca="1" si="494"/>
        <v>0</v>
      </c>
      <c r="ES82" s="8">
        <f t="shared" ca="1" si="495"/>
        <v>0</v>
      </c>
      <c r="ET82" s="8">
        <f t="shared" ca="1" si="496"/>
        <v>0</v>
      </c>
      <c r="EU82" s="8">
        <f t="shared" ca="1" si="497"/>
        <v>0</v>
      </c>
      <c r="EV82" s="8">
        <f t="shared" ca="1" si="498"/>
        <v>0</v>
      </c>
      <c r="EW82" s="8">
        <f t="shared" ca="1" si="499"/>
        <v>0</v>
      </c>
      <c r="EX82" s="8">
        <f t="shared" ca="1" si="500"/>
        <v>0</v>
      </c>
      <c r="EY82" s="8">
        <f t="shared" ca="1" si="501"/>
        <v>0</v>
      </c>
      <c r="EZ82" s="8">
        <f t="shared" ca="1" si="502"/>
        <v>0</v>
      </c>
      <c r="FA82" s="8">
        <f t="shared" ca="1" si="503"/>
        <v>0</v>
      </c>
      <c r="FB82" s="8">
        <f t="shared" ca="1" si="504"/>
        <v>0</v>
      </c>
      <c r="FC82" s="8">
        <f t="shared" ca="1" si="505"/>
        <v>0</v>
      </c>
      <c r="FD82" s="8">
        <f t="shared" ca="1" si="506"/>
        <v>0</v>
      </c>
      <c r="FE82" s="8">
        <f t="shared" ca="1" si="507"/>
        <v>0</v>
      </c>
      <c r="FF82" s="8">
        <f t="shared" ca="1" si="508"/>
        <v>0</v>
      </c>
      <c r="FG82" s="8">
        <f t="shared" ca="1" si="509"/>
        <v>0</v>
      </c>
      <c r="FH82" s="8">
        <f t="shared" ca="1" si="510"/>
        <v>0</v>
      </c>
      <c r="FI82" s="8">
        <f t="shared" ca="1" si="511"/>
        <v>0</v>
      </c>
      <c r="FJ82" s="8">
        <f t="shared" ca="1" si="512"/>
        <v>0</v>
      </c>
      <c r="FK82" s="8">
        <f t="shared" ca="1" si="513"/>
        <v>0</v>
      </c>
      <c r="FL82" s="8">
        <f t="shared" ca="1" si="514"/>
        <v>0</v>
      </c>
      <c r="FM82" s="8">
        <f t="shared" ca="1" si="515"/>
        <v>0</v>
      </c>
      <c r="FN82" s="8">
        <f t="shared" ca="1" si="516"/>
        <v>0</v>
      </c>
      <c r="FO82" s="8">
        <f t="shared" ca="1" si="517"/>
        <v>0</v>
      </c>
      <c r="FP82" s="8">
        <f t="shared" ca="1" si="518"/>
        <v>0</v>
      </c>
      <c r="FQ82" s="8">
        <f t="shared" ca="1" si="519"/>
        <v>0</v>
      </c>
      <c r="FR82" s="8">
        <f t="shared" ca="1" si="520"/>
        <v>0</v>
      </c>
      <c r="FS82" s="8">
        <f t="shared" ca="1" si="521"/>
        <v>0</v>
      </c>
      <c r="FT82" s="8">
        <f t="shared" ca="1" si="522"/>
        <v>0</v>
      </c>
      <c r="FU82" s="8">
        <f t="shared" ca="1" si="523"/>
        <v>0</v>
      </c>
      <c r="FV82" s="8">
        <f t="shared" ca="1" si="524"/>
        <v>0</v>
      </c>
      <c r="FW82" s="8">
        <f t="shared" ca="1" si="525"/>
        <v>0</v>
      </c>
      <c r="FX82" s="8">
        <f t="shared" ca="1" si="526"/>
        <v>0</v>
      </c>
      <c r="FY82" s="8">
        <f t="shared" ca="1" si="527"/>
        <v>0</v>
      </c>
      <c r="FZ82" s="8">
        <f t="shared" ca="1" si="528"/>
        <v>0</v>
      </c>
      <c r="GA82" s="8">
        <f t="shared" ca="1" si="529"/>
        <v>0</v>
      </c>
      <c r="GB82" s="8">
        <f t="shared" ca="1" si="530"/>
        <v>0</v>
      </c>
      <c r="GC82" s="8">
        <f t="shared" ca="1" si="531"/>
        <v>0</v>
      </c>
      <c r="GD82" s="8">
        <f t="shared" ca="1" si="532"/>
        <v>0</v>
      </c>
      <c r="GE82" s="8">
        <f t="shared" ca="1" si="533"/>
        <v>0</v>
      </c>
      <c r="GF82" s="8">
        <f t="shared" ca="1" si="534"/>
        <v>0</v>
      </c>
      <c r="GG82" s="8">
        <f t="shared" ca="1" si="535"/>
        <v>0</v>
      </c>
      <c r="GH82" s="8">
        <f t="shared" ca="1" si="536"/>
        <v>0</v>
      </c>
      <c r="GI82" s="8">
        <f t="shared" ca="1" si="537"/>
        <v>0</v>
      </c>
      <c r="GJ82" s="8">
        <f t="shared" ca="1" si="538"/>
        <v>0</v>
      </c>
      <c r="GK82" s="8">
        <f t="shared" ca="1" si="539"/>
        <v>0</v>
      </c>
      <c r="GL82" s="8">
        <f t="shared" ca="1" si="540"/>
        <v>0</v>
      </c>
      <c r="GM82" s="8">
        <f t="shared" ca="1" si="541"/>
        <v>0</v>
      </c>
      <c r="GN82" s="8">
        <f t="shared" ca="1" si="542"/>
        <v>0</v>
      </c>
      <c r="GO82" s="8">
        <f t="shared" ca="1" si="543"/>
        <v>0</v>
      </c>
      <c r="GP82" s="8">
        <f t="shared" ca="1" si="544"/>
        <v>0</v>
      </c>
      <c r="GQ82" s="8">
        <f t="shared" ca="1" si="545"/>
        <v>0</v>
      </c>
      <c r="GR82" s="8">
        <f t="shared" ca="1" si="546"/>
        <v>0</v>
      </c>
      <c r="GS82" s="8">
        <f t="shared" ca="1" si="547"/>
        <v>0</v>
      </c>
      <c r="GT82" s="8">
        <f t="shared" ca="1" si="548"/>
        <v>0</v>
      </c>
      <c r="GU82" s="8">
        <f t="shared" ca="1" si="549"/>
        <v>0</v>
      </c>
      <c r="GV82" s="8">
        <f t="shared" ca="1" si="550"/>
        <v>0</v>
      </c>
      <c r="GW82" s="8">
        <f t="shared" ca="1" si="551"/>
        <v>0</v>
      </c>
      <c r="GX82" s="8">
        <f t="shared" ca="1" si="552"/>
        <v>0</v>
      </c>
      <c r="GY82" s="8">
        <f t="shared" ca="1" si="553"/>
        <v>0</v>
      </c>
      <c r="GZ82" s="8">
        <f t="shared" ca="1" si="554"/>
        <v>0</v>
      </c>
      <c r="HA82" s="8">
        <f t="shared" ca="1" si="555"/>
        <v>0</v>
      </c>
      <c r="HB82" s="8">
        <f t="shared" ca="1" si="556"/>
        <v>0</v>
      </c>
      <c r="HC82" s="8">
        <f t="shared" ca="1" si="557"/>
        <v>0</v>
      </c>
      <c r="HD82" s="8">
        <f t="shared" ca="1" si="558"/>
        <v>0</v>
      </c>
      <c r="HE82" s="8">
        <f t="shared" ca="1" si="559"/>
        <v>0</v>
      </c>
      <c r="HF82" s="8">
        <f t="shared" ca="1" si="560"/>
        <v>0</v>
      </c>
      <c r="HG82" s="8">
        <f t="shared" ca="1" si="561"/>
        <v>0</v>
      </c>
      <c r="HH82" s="8">
        <f t="shared" ca="1" si="562"/>
        <v>0</v>
      </c>
      <c r="HI82" s="8">
        <f t="shared" ca="1" si="563"/>
        <v>0</v>
      </c>
      <c r="HJ82" s="8">
        <f t="shared" ca="1" si="564"/>
        <v>0</v>
      </c>
      <c r="HK82" s="8">
        <f t="shared" ca="1" si="565"/>
        <v>0</v>
      </c>
      <c r="HL82" s="8">
        <f t="shared" ca="1" si="566"/>
        <v>0</v>
      </c>
      <c r="HM82" s="8">
        <f t="shared" ca="1" si="567"/>
        <v>0</v>
      </c>
      <c r="HN82" s="8">
        <f t="shared" ca="1" si="568"/>
        <v>0</v>
      </c>
      <c r="HO82" s="8">
        <f t="shared" ca="1" si="569"/>
        <v>0</v>
      </c>
      <c r="HP82" s="8">
        <f t="shared" ca="1" si="570"/>
        <v>0</v>
      </c>
      <c r="HQ82" s="8">
        <f t="shared" ca="1" si="571"/>
        <v>0</v>
      </c>
      <c r="HR82" s="8">
        <f t="shared" ca="1" si="572"/>
        <v>0</v>
      </c>
      <c r="HS82" s="8">
        <f t="shared" ca="1" si="573"/>
        <v>0</v>
      </c>
      <c r="HT82" s="8">
        <f t="shared" ca="1" si="574"/>
        <v>0</v>
      </c>
      <c r="HU82" s="8">
        <f t="shared" ca="1" si="575"/>
        <v>0</v>
      </c>
      <c r="HV82" s="8">
        <f t="shared" ca="1" si="576"/>
        <v>0</v>
      </c>
      <c r="HW82" s="8">
        <f t="shared" ca="1" si="577"/>
        <v>0</v>
      </c>
      <c r="HX82" s="8">
        <f t="shared" ca="1" si="578"/>
        <v>0</v>
      </c>
      <c r="HY82" s="8">
        <f t="shared" ca="1" si="579"/>
        <v>0</v>
      </c>
      <c r="HZ82" s="8">
        <f t="shared" ca="1" si="580"/>
        <v>0</v>
      </c>
      <c r="IA82" s="8">
        <f t="shared" ca="1" si="581"/>
        <v>0</v>
      </c>
      <c r="IB82" s="8">
        <f t="shared" ca="1" si="582"/>
        <v>0</v>
      </c>
      <c r="IC82" s="8">
        <f t="shared" ca="1" si="583"/>
        <v>0</v>
      </c>
      <c r="ID82" s="8">
        <f t="shared" ca="1" si="584"/>
        <v>0</v>
      </c>
      <c r="IE82" s="8">
        <f t="shared" ca="1" si="585"/>
        <v>0</v>
      </c>
      <c r="IF82" s="8">
        <f t="shared" ca="1" si="586"/>
        <v>0</v>
      </c>
      <c r="IG82" s="8">
        <f t="shared" ca="1" si="587"/>
        <v>0</v>
      </c>
      <c r="IH82" s="8">
        <f t="shared" ca="1" si="588"/>
        <v>0</v>
      </c>
      <c r="II82" s="8">
        <f t="shared" ca="1" si="589"/>
        <v>0</v>
      </c>
      <c r="IJ82" s="8">
        <f t="shared" ca="1" si="590"/>
        <v>0</v>
      </c>
      <c r="IK82" s="8">
        <f t="shared" ca="1" si="591"/>
        <v>0</v>
      </c>
      <c r="IL82" s="8">
        <f t="shared" ca="1" si="592"/>
        <v>0</v>
      </c>
      <c r="IM82" s="8">
        <f t="shared" ca="1" si="593"/>
        <v>0</v>
      </c>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row>
    <row r="83" spans="1:348" ht="18.399999999999999">
      <c r="A83" s="29"/>
      <c r="B83" s="16"/>
      <c r="C83" s="249"/>
      <c r="D83" s="249"/>
      <c r="E83" s="156"/>
      <c r="F83" s="156"/>
      <c r="G83" s="157"/>
      <c r="H83" s="117" t="str">
        <f>IFERROR(VLOOKUP(E83, 'General Project Info'!$C$32:$I$42, 7, FALSE), "")</f>
        <v/>
      </c>
      <c r="I83" s="118">
        <f>IFERROR(Y83*VLOOKUP(E83, 'General Project Info'!$R$32:$T$42, 3, FALSE), 0)</f>
        <v>0</v>
      </c>
      <c r="J83" s="119">
        <f t="shared" si="609"/>
        <v>0</v>
      </c>
      <c r="K83" s="119">
        <f t="shared" si="594"/>
        <v>0</v>
      </c>
      <c r="L83" s="162"/>
      <c r="M83" s="162"/>
      <c r="N83" s="163"/>
      <c r="O83" s="163"/>
      <c r="P83" s="163"/>
      <c r="Q83" s="153">
        <f t="shared" si="487"/>
        <v>0</v>
      </c>
      <c r="R83" s="16"/>
      <c r="S83" s="29"/>
      <c r="U83" s="26">
        <f>IFERROR(VLOOKUP($E83, 'Unit Conversions Array'!$B$4:$AA$24, 26, FALSE),0)</f>
        <v>0</v>
      </c>
      <c r="V83">
        <f>VLOOKUP(E83, 'General Project Info'!$R$32:$W$42, 6, FALSE)</f>
        <v>1</v>
      </c>
      <c r="W83">
        <f t="shared" si="488"/>
        <v>0</v>
      </c>
      <c r="X83">
        <f>IFERROR(G83*INDEX('Unit Conversions Array'!$E$4:$Y$24, MATCH('Scenarios &amp; Measures'!E83, 'Unit Conversions Array'!$B$4:$B$24, 0), MATCH('Scenarios &amp; Measures'!H83, 'Unit Conversions Array'!$E$3:$Y$3, 0)), 0)</f>
        <v>0</v>
      </c>
      <c r="Y83" s="8">
        <f t="shared" si="595"/>
        <v>0</v>
      </c>
      <c r="Z83" s="111" t="str">
        <f t="shared" si="611"/>
        <v/>
      </c>
      <c r="AA83" s="111">
        <f>IFERROR(IF(AND(U83=1,E83="Electricity"),Y83*INDEX('Scenarios &amp; Measures'!$AQ$93:$EM$93,1,MATCH(F83+1,'Scenarios &amp; Measures'!$AQ$92:$EM$92,0)), IF(U83=1,$Y83*VLOOKUP($E83, 'General Project Info'!$R$32:$W$42, 5, FALSE),0)),0)</f>
        <v>0</v>
      </c>
      <c r="AB83" s="93">
        <f>IF(E83="Electricity",Y83*SUM(INDEX('Scenarios &amp; Measures'!$AQ$93:$EM$93,1,MATCH(F83+1,'Scenarios &amp; Measures'!$AQ$92:$EM$92,0)):INDEX('Scenarios &amp; Measures'!$AQ$93:$EM$93,1,MATCH(F83+'General Project Info'!$F$20,'Scenarios &amp; Measures'!$AQ$92:$EM$92,0))),SUMIF(E83,"Solar_PV_or_Wind",J83)*$Y$10)</f>
        <v>0</v>
      </c>
      <c r="AC83" s="111">
        <f>IFERROR(IF(U83=0, Y83*VLOOKUP(E83, 'General Project Info'!$R$32:$W$42, 5, FALSE), 0), 0)</f>
        <v>0</v>
      </c>
      <c r="AD83" s="11">
        <f t="shared" si="608"/>
        <v>0</v>
      </c>
      <c r="AE83" s="11">
        <f t="shared" si="597"/>
        <v>20</v>
      </c>
      <c r="AF83" s="11">
        <f t="shared" si="598"/>
        <v>-20</v>
      </c>
      <c r="AG83" s="11">
        <f t="shared" si="599"/>
        <v>0</v>
      </c>
      <c r="AH83">
        <f t="shared" si="489"/>
        <v>0</v>
      </c>
      <c r="AI83" s="116">
        <f t="shared" ca="1" si="600"/>
        <v>0</v>
      </c>
      <c r="AJ83" s="116">
        <f t="shared" ca="1" si="606"/>
        <v>0</v>
      </c>
      <c r="AK83" s="11">
        <f t="shared" ca="1" si="601"/>
        <v>0</v>
      </c>
      <c r="AL83" s="11">
        <f>IF($W$10="RECs", -AA83/VLOOKUP("RECs", 'General Project Info'!$R$32:$W$42, 5, FALSE)*$W$11*IF($Y$11=$AB$12, $Y$10, (1/($AB$12-$Y$11))*(1-($Y$11/$AB$12)^$Y$10)*$AB$12), 0)</f>
        <v>0</v>
      </c>
      <c r="AM83" s="11">
        <f t="shared" si="490"/>
        <v>0</v>
      </c>
      <c r="AN83" s="11">
        <f t="shared" si="491"/>
        <v>0</v>
      </c>
      <c r="AO83" s="11">
        <f t="shared" ca="1" si="602"/>
        <v>0</v>
      </c>
      <c r="AQ83" s="93">
        <f t="shared" ca="1" si="603"/>
        <v>0</v>
      </c>
      <c r="AR83" s="93">
        <f t="shared" ca="1" si="614"/>
        <v>0</v>
      </c>
      <c r="AS83" s="93">
        <f t="shared" ca="1" si="614"/>
        <v>0</v>
      </c>
      <c r="AT83" s="93">
        <f t="shared" ca="1" si="614"/>
        <v>0</v>
      </c>
      <c r="AU83" s="93">
        <f t="shared" ca="1" si="614"/>
        <v>0</v>
      </c>
      <c r="AV83" s="93">
        <f t="shared" ca="1" si="614"/>
        <v>0</v>
      </c>
      <c r="AW83" s="93">
        <f t="shared" ca="1" si="614"/>
        <v>0</v>
      </c>
      <c r="AX83" s="93">
        <f t="shared" ca="1" si="614"/>
        <v>0</v>
      </c>
      <c r="AY83" s="93">
        <f t="shared" ca="1" si="614"/>
        <v>0</v>
      </c>
      <c r="AZ83" s="93">
        <f t="shared" ca="1" si="614"/>
        <v>0</v>
      </c>
      <c r="BA83" s="93">
        <f t="shared" ca="1" si="614"/>
        <v>0</v>
      </c>
      <c r="BB83" s="93">
        <f t="shared" ca="1" si="614"/>
        <v>0</v>
      </c>
      <c r="BC83" s="93">
        <f t="shared" ca="1" si="614"/>
        <v>0</v>
      </c>
      <c r="BD83" s="93">
        <f t="shared" ca="1" si="614"/>
        <v>0</v>
      </c>
      <c r="BE83" s="93">
        <f t="shared" ca="1" si="614"/>
        <v>0</v>
      </c>
      <c r="BF83" s="93">
        <f t="shared" ca="1" si="614"/>
        <v>0</v>
      </c>
      <c r="BG83" s="93">
        <f t="shared" ca="1" si="614"/>
        <v>0</v>
      </c>
      <c r="BH83" s="93">
        <f t="shared" ca="1" si="614"/>
        <v>0</v>
      </c>
      <c r="BI83" s="93">
        <f t="shared" ca="1" si="614"/>
        <v>0</v>
      </c>
      <c r="BJ83" s="93">
        <f t="shared" ca="1" si="614"/>
        <v>0</v>
      </c>
      <c r="BK83" s="93">
        <f t="shared" ca="1" si="614"/>
        <v>0</v>
      </c>
      <c r="BL83" s="93">
        <f t="shared" ca="1" si="614"/>
        <v>0</v>
      </c>
      <c r="BM83" s="93">
        <f t="shared" ca="1" si="614"/>
        <v>0</v>
      </c>
      <c r="BN83" s="93">
        <f t="shared" ca="1" si="614"/>
        <v>0</v>
      </c>
      <c r="BO83" s="93">
        <f t="shared" ca="1" si="614"/>
        <v>0</v>
      </c>
      <c r="BP83" s="93">
        <f t="shared" ca="1" si="614"/>
        <v>0</v>
      </c>
      <c r="BQ83" s="93">
        <f t="shared" ca="1" si="614"/>
        <v>0</v>
      </c>
      <c r="BR83" s="93">
        <f t="shared" ca="1" si="614"/>
        <v>0</v>
      </c>
      <c r="BS83" s="93">
        <f t="shared" ca="1" si="614"/>
        <v>0</v>
      </c>
      <c r="BT83" s="93">
        <f t="shared" ca="1" si="614"/>
        <v>0</v>
      </c>
      <c r="BU83" s="93">
        <f t="shared" ca="1" si="614"/>
        <v>0</v>
      </c>
      <c r="BV83" s="93">
        <f t="shared" ca="1" si="614"/>
        <v>0</v>
      </c>
      <c r="BW83" s="93">
        <f t="shared" ca="1" si="614"/>
        <v>0</v>
      </c>
      <c r="BX83" s="93">
        <f t="shared" ca="1" si="614"/>
        <v>0</v>
      </c>
      <c r="BY83" s="93">
        <f t="shared" ca="1" si="614"/>
        <v>0</v>
      </c>
      <c r="BZ83" s="93">
        <f t="shared" ca="1" si="614"/>
        <v>0</v>
      </c>
      <c r="CA83" s="93">
        <f t="shared" ca="1" si="614"/>
        <v>0</v>
      </c>
      <c r="CB83" s="93">
        <f t="shared" ca="1" si="614"/>
        <v>0</v>
      </c>
      <c r="CC83" s="93">
        <f t="shared" ca="1" si="614"/>
        <v>0</v>
      </c>
      <c r="CD83" s="93">
        <f t="shared" ca="1" si="614"/>
        <v>0</v>
      </c>
      <c r="CE83" s="93">
        <f t="shared" ca="1" si="614"/>
        <v>0</v>
      </c>
      <c r="CF83" s="93">
        <f t="shared" ca="1" si="614"/>
        <v>0</v>
      </c>
      <c r="CG83" s="93">
        <f t="shared" ca="1" si="614"/>
        <v>0</v>
      </c>
      <c r="CH83" s="93">
        <f t="shared" ca="1" si="614"/>
        <v>0</v>
      </c>
      <c r="CI83" s="93">
        <f t="shared" ca="1" si="614"/>
        <v>0</v>
      </c>
      <c r="CJ83" s="93">
        <f t="shared" ca="1" si="614"/>
        <v>0</v>
      </c>
      <c r="CK83" s="93">
        <f t="shared" ca="1" si="614"/>
        <v>0</v>
      </c>
      <c r="CL83" s="93">
        <f t="shared" ca="1" si="614"/>
        <v>0</v>
      </c>
      <c r="CM83" s="93">
        <f t="shared" ca="1" si="614"/>
        <v>0</v>
      </c>
      <c r="CN83" s="93">
        <f t="shared" ca="1" si="614"/>
        <v>0</v>
      </c>
      <c r="CO83" s="93">
        <f t="shared" ca="1" si="614"/>
        <v>0</v>
      </c>
      <c r="CP83" s="93">
        <f t="shared" ca="1" si="614"/>
        <v>0</v>
      </c>
      <c r="CQ83" s="93">
        <f t="shared" ca="1" si="614"/>
        <v>0</v>
      </c>
      <c r="CR83" s="93">
        <f t="shared" ca="1" si="614"/>
        <v>0</v>
      </c>
      <c r="CS83" s="93">
        <f t="shared" ca="1" si="614"/>
        <v>0</v>
      </c>
      <c r="CT83" s="93">
        <f t="shared" ca="1" si="614"/>
        <v>0</v>
      </c>
      <c r="CU83" s="93">
        <f t="shared" ca="1" si="614"/>
        <v>0</v>
      </c>
      <c r="CV83" s="93">
        <f t="shared" ca="1" si="614"/>
        <v>0</v>
      </c>
      <c r="CW83" s="93">
        <f t="shared" ca="1" si="614"/>
        <v>0</v>
      </c>
      <c r="CX83" s="93">
        <f t="shared" ca="1" si="614"/>
        <v>0</v>
      </c>
      <c r="CY83" s="93">
        <f t="shared" ca="1" si="614"/>
        <v>0</v>
      </c>
      <c r="CZ83" s="93">
        <f t="shared" ca="1" si="614"/>
        <v>0</v>
      </c>
      <c r="DA83" s="93">
        <f t="shared" ca="1" si="614"/>
        <v>0</v>
      </c>
      <c r="DB83" s="93">
        <f t="shared" ca="1" si="614"/>
        <v>0</v>
      </c>
      <c r="DC83" s="93">
        <f t="shared" ref="DC83:EM83" ca="1" si="615">IFERROR(IF(DC$8&gt;=$F83,IF((DC$8-$F83)&gt;=$Y$10, 0, IF(MOD($AG83+(DC$8-$F83), $L83)=0, (($N83-$O83)*$AB$11^DC$69), 0)),0), 0)</f>
        <v>0</v>
      </c>
      <c r="DD83" s="93">
        <f t="shared" ca="1" si="615"/>
        <v>0</v>
      </c>
      <c r="DE83" s="93">
        <f t="shared" ca="1" si="615"/>
        <v>0</v>
      </c>
      <c r="DF83" s="93">
        <f t="shared" ca="1" si="615"/>
        <v>0</v>
      </c>
      <c r="DG83" s="93">
        <f t="shared" ca="1" si="615"/>
        <v>0</v>
      </c>
      <c r="DH83" s="93">
        <f t="shared" ca="1" si="615"/>
        <v>0</v>
      </c>
      <c r="DI83" s="93">
        <f t="shared" ca="1" si="615"/>
        <v>0</v>
      </c>
      <c r="DJ83" s="93">
        <f t="shared" ca="1" si="615"/>
        <v>0</v>
      </c>
      <c r="DK83" s="93">
        <f t="shared" ca="1" si="615"/>
        <v>0</v>
      </c>
      <c r="DL83" s="93">
        <f t="shared" ca="1" si="615"/>
        <v>0</v>
      </c>
      <c r="DM83" s="93">
        <f t="shared" ca="1" si="615"/>
        <v>0</v>
      </c>
      <c r="DN83" s="93">
        <f t="shared" ca="1" si="615"/>
        <v>0</v>
      </c>
      <c r="DO83" s="93">
        <f t="shared" ca="1" si="615"/>
        <v>0</v>
      </c>
      <c r="DP83" s="93">
        <f t="shared" ca="1" si="615"/>
        <v>0</v>
      </c>
      <c r="DQ83" s="93">
        <f t="shared" ca="1" si="615"/>
        <v>0</v>
      </c>
      <c r="DR83" s="93">
        <f t="shared" ca="1" si="615"/>
        <v>0</v>
      </c>
      <c r="DS83" s="93">
        <f t="shared" ca="1" si="615"/>
        <v>0</v>
      </c>
      <c r="DT83" s="93">
        <f t="shared" ca="1" si="615"/>
        <v>0</v>
      </c>
      <c r="DU83" s="93">
        <f t="shared" ca="1" si="615"/>
        <v>0</v>
      </c>
      <c r="DV83" s="93">
        <f t="shared" ca="1" si="615"/>
        <v>0</v>
      </c>
      <c r="DW83" s="93">
        <f t="shared" ca="1" si="615"/>
        <v>0</v>
      </c>
      <c r="DX83" s="93">
        <f t="shared" ca="1" si="615"/>
        <v>0</v>
      </c>
      <c r="DY83" s="93">
        <f t="shared" ca="1" si="615"/>
        <v>0</v>
      </c>
      <c r="DZ83" s="93">
        <f t="shared" ca="1" si="615"/>
        <v>0</v>
      </c>
      <c r="EA83" s="93">
        <f t="shared" ca="1" si="615"/>
        <v>0</v>
      </c>
      <c r="EB83" s="93">
        <f t="shared" ca="1" si="615"/>
        <v>0</v>
      </c>
      <c r="EC83" s="93">
        <f t="shared" ca="1" si="615"/>
        <v>0</v>
      </c>
      <c r="ED83" s="93">
        <f t="shared" ca="1" si="615"/>
        <v>0</v>
      </c>
      <c r="EE83" s="93">
        <f t="shared" ca="1" si="615"/>
        <v>0</v>
      </c>
      <c r="EF83" s="93">
        <f t="shared" ca="1" si="615"/>
        <v>0</v>
      </c>
      <c r="EG83" s="93">
        <f t="shared" ca="1" si="615"/>
        <v>0</v>
      </c>
      <c r="EH83" s="93">
        <f t="shared" ca="1" si="615"/>
        <v>0</v>
      </c>
      <c r="EI83" s="93">
        <f t="shared" ca="1" si="615"/>
        <v>0</v>
      </c>
      <c r="EJ83" s="93">
        <f t="shared" ca="1" si="615"/>
        <v>0</v>
      </c>
      <c r="EK83" s="93">
        <f t="shared" ca="1" si="615"/>
        <v>0</v>
      </c>
      <c r="EL83" s="93">
        <f t="shared" ca="1" si="615"/>
        <v>0</v>
      </c>
      <c r="EM83" s="93">
        <f t="shared" ca="1" si="615"/>
        <v>0</v>
      </c>
      <c r="EO83" s="8"/>
      <c r="EP83" s="93"/>
      <c r="EQ83" s="8">
        <f ca="1">IFERROR(IF(AND(EQ$8&gt;=($F83+1),EQ$8&lt;($F83+1+$Y$10)),AQ$11,0), 0)</f>
        <v>0</v>
      </c>
      <c r="ER83" s="8">
        <f t="shared" ca="1" si="494"/>
        <v>0</v>
      </c>
      <c r="ES83" s="8">
        <f t="shared" ca="1" si="495"/>
        <v>0</v>
      </c>
      <c r="ET83" s="8">
        <f t="shared" ca="1" si="496"/>
        <v>0</v>
      </c>
      <c r="EU83" s="8">
        <f t="shared" ca="1" si="497"/>
        <v>0</v>
      </c>
      <c r="EV83" s="8">
        <f t="shared" ca="1" si="498"/>
        <v>0</v>
      </c>
      <c r="EW83" s="8">
        <f t="shared" ca="1" si="499"/>
        <v>0</v>
      </c>
      <c r="EX83" s="8">
        <f t="shared" ca="1" si="500"/>
        <v>0</v>
      </c>
      <c r="EY83" s="8">
        <f t="shared" ca="1" si="501"/>
        <v>0</v>
      </c>
      <c r="EZ83" s="8">
        <f t="shared" ca="1" si="502"/>
        <v>0</v>
      </c>
      <c r="FA83" s="8">
        <f t="shared" ca="1" si="503"/>
        <v>0</v>
      </c>
      <c r="FB83" s="8">
        <f t="shared" ca="1" si="504"/>
        <v>0</v>
      </c>
      <c r="FC83" s="8">
        <f t="shared" ca="1" si="505"/>
        <v>0</v>
      </c>
      <c r="FD83" s="8">
        <f t="shared" ca="1" si="506"/>
        <v>0</v>
      </c>
      <c r="FE83" s="8">
        <f t="shared" ca="1" si="507"/>
        <v>0</v>
      </c>
      <c r="FF83" s="8">
        <f t="shared" ca="1" si="508"/>
        <v>0</v>
      </c>
      <c r="FG83" s="8">
        <f t="shared" ca="1" si="509"/>
        <v>0</v>
      </c>
      <c r="FH83" s="8">
        <f t="shared" ca="1" si="510"/>
        <v>0</v>
      </c>
      <c r="FI83" s="8">
        <f t="shared" ca="1" si="511"/>
        <v>0</v>
      </c>
      <c r="FJ83" s="8">
        <f t="shared" ca="1" si="512"/>
        <v>0</v>
      </c>
      <c r="FK83" s="8">
        <f t="shared" ca="1" si="513"/>
        <v>0</v>
      </c>
      <c r="FL83" s="8">
        <f t="shared" ca="1" si="514"/>
        <v>0</v>
      </c>
      <c r="FM83" s="8">
        <f t="shared" ca="1" si="515"/>
        <v>0</v>
      </c>
      <c r="FN83" s="8">
        <f t="shared" ca="1" si="516"/>
        <v>0</v>
      </c>
      <c r="FO83" s="8">
        <f t="shared" ca="1" si="517"/>
        <v>0</v>
      </c>
      <c r="FP83" s="8">
        <f t="shared" ca="1" si="518"/>
        <v>0</v>
      </c>
      <c r="FQ83" s="8">
        <f t="shared" ca="1" si="519"/>
        <v>0</v>
      </c>
      <c r="FR83" s="8">
        <f t="shared" ca="1" si="520"/>
        <v>0</v>
      </c>
      <c r="FS83" s="8">
        <f t="shared" ca="1" si="521"/>
        <v>0</v>
      </c>
      <c r="FT83" s="8">
        <f t="shared" ca="1" si="522"/>
        <v>0</v>
      </c>
      <c r="FU83" s="8">
        <f t="shared" ca="1" si="523"/>
        <v>0</v>
      </c>
      <c r="FV83" s="8">
        <f t="shared" ca="1" si="524"/>
        <v>0</v>
      </c>
      <c r="FW83" s="8">
        <f t="shared" ca="1" si="525"/>
        <v>0</v>
      </c>
      <c r="FX83" s="8">
        <f t="shared" ca="1" si="526"/>
        <v>0</v>
      </c>
      <c r="FY83" s="8">
        <f t="shared" ca="1" si="527"/>
        <v>0</v>
      </c>
      <c r="FZ83" s="8">
        <f t="shared" ca="1" si="528"/>
        <v>0</v>
      </c>
      <c r="GA83" s="8">
        <f t="shared" ca="1" si="529"/>
        <v>0</v>
      </c>
      <c r="GB83" s="8">
        <f t="shared" ca="1" si="530"/>
        <v>0</v>
      </c>
      <c r="GC83" s="8">
        <f t="shared" ca="1" si="531"/>
        <v>0</v>
      </c>
      <c r="GD83" s="8">
        <f t="shared" ca="1" si="532"/>
        <v>0</v>
      </c>
      <c r="GE83" s="8">
        <f t="shared" ca="1" si="533"/>
        <v>0</v>
      </c>
      <c r="GF83" s="8">
        <f t="shared" ca="1" si="534"/>
        <v>0</v>
      </c>
      <c r="GG83" s="8">
        <f t="shared" ca="1" si="535"/>
        <v>0</v>
      </c>
      <c r="GH83" s="8">
        <f t="shared" ca="1" si="536"/>
        <v>0</v>
      </c>
      <c r="GI83" s="8">
        <f t="shared" ca="1" si="537"/>
        <v>0</v>
      </c>
      <c r="GJ83" s="8">
        <f t="shared" ca="1" si="538"/>
        <v>0</v>
      </c>
      <c r="GK83" s="8">
        <f t="shared" ca="1" si="539"/>
        <v>0</v>
      </c>
      <c r="GL83" s="8">
        <f t="shared" ca="1" si="540"/>
        <v>0</v>
      </c>
      <c r="GM83" s="8">
        <f t="shared" ca="1" si="541"/>
        <v>0</v>
      </c>
      <c r="GN83" s="8">
        <f t="shared" ca="1" si="542"/>
        <v>0</v>
      </c>
      <c r="GO83" s="8">
        <f t="shared" ca="1" si="543"/>
        <v>0</v>
      </c>
      <c r="GP83" s="8">
        <f t="shared" ca="1" si="544"/>
        <v>0</v>
      </c>
      <c r="GQ83" s="8">
        <f t="shared" ca="1" si="545"/>
        <v>0</v>
      </c>
      <c r="GR83" s="8">
        <f t="shared" ca="1" si="546"/>
        <v>0</v>
      </c>
      <c r="GS83" s="8">
        <f t="shared" ca="1" si="547"/>
        <v>0</v>
      </c>
      <c r="GT83" s="8">
        <f t="shared" ca="1" si="548"/>
        <v>0</v>
      </c>
      <c r="GU83" s="8">
        <f t="shared" ca="1" si="549"/>
        <v>0</v>
      </c>
      <c r="GV83" s="8">
        <f t="shared" ca="1" si="550"/>
        <v>0</v>
      </c>
      <c r="GW83" s="8">
        <f t="shared" ca="1" si="551"/>
        <v>0</v>
      </c>
      <c r="GX83" s="8">
        <f t="shared" ca="1" si="552"/>
        <v>0</v>
      </c>
      <c r="GY83" s="8">
        <f t="shared" ca="1" si="553"/>
        <v>0</v>
      </c>
      <c r="GZ83" s="8">
        <f t="shared" ca="1" si="554"/>
        <v>0</v>
      </c>
      <c r="HA83" s="8">
        <f t="shared" ca="1" si="555"/>
        <v>0</v>
      </c>
      <c r="HB83" s="8">
        <f t="shared" ca="1" si="556"/>
        <v>0</v>
      </c>
      <c r="HC83" s="8">
        <f t="shared" ca="1" si="557"/>
        <v>0</v>
      </c>
      <c r="HD83" s="8">
        <f t="shared" ca="1" si="558"/>
        <v>0</v>
      </c>
      <c r="HE83" s="8">
        <f t="shared" ca="1" si="559"/>
        <v>0</v>
      </c>
      <c r="HF83" s="8">
        <f t="shared" ca="1" si="560"/>
        <v>0</v>
      </c>
      <c r="HG83" s="8">
        <f t="shared" ca="1" si="561"/>
        <v>0</v>
      </c>
      <c r="HH83" s="8">
        <f t="shared" ca="1" si="562"/>
        <v>0</v>
      </c>
      <c r="HI83" s="8">
        <f t="shared" ca="1" si="563"/>
        <v>0</v>
      </c>
      <c r="HJ83" s="8">
        <f t="shared" ca="1" si="564"/>
        <v>0</v>
      </c>
      <c r="HK83" s="8">
        <f t="shared" ca="1" si="565"/>
        <v>0</v>
      </c>
      <c r="HL83" s="8">
        <f t="shared" ca="1" si="566"/>
        <v>0</v>
      </c>
      <c r="HM83" s="8">
        <f t="shared" ca="1" si="567"/>
        <v>0</v>
      </c>
      <c r="HN83" s="8">
        <f t="shared" ca="1" si="568"/>
        <v>0</v>
      </c>
      <c r="HO83" s="8">
        <f t="shared" ca="1" si="569"/>
        <v>0</v>
      </c>
      <c r="HP83" s="8">
        <f t="shared" ca="1" si="570"/>
        <v>0</v>
      </c>
      <c r="HQ83" s="8">
        <f t="shared" ca="1" si="571"/>
        <v>0</v>
      </c>
      <c r="HR83" s="8">
        <f t="shared" ca="1" si="572"/>
        <v>0</v>
      </c>
      <c r="HS83" s="8">
        <f t="shared" ca="1" si="573"/>
        <v>0</v>
      </c>
      <c r="HT83" s="8">
        <f t="shared" ca="1" si="574"/>
        <v>0</v>
      </c>
      <c r="HU83" s="8">
        <f t="shared" ca="1" si="575"/>
        <v>0</v>
      </c>
      <c r="HV83" s="8">
        <f t="shared" ca="1" si="576"/>
        <v>0</v>
      </c>
      <c r="HW83" s="8">
        <f t="shared" ca="1" si="577"/>
        <v>0</v>
      </c>
      <c r="HX83" s="8">
        <f t="shared" ca="1" si="578"/>
        <v>0</v>
      </c>
      <c r="HY83" s="8">
        <f t="shared" ca="1" si="579"/>
        <v>0</v>
      </c>
      <c r="HZ83" s="8">
        <f t="shared" ca="1" si="580"/>
        <v>0</v>
      </c>
      <c r="IA83" s="8">
        <f t="shared" ca="1" si="581"/>
        <v>0</v>
      </c>
      <c r="IB83" s="8">
        <f t="shared" ca="1" si="582"/>
        <v>0</v>
      </c>
      <c r="IC83" s="8">
        <f t="shared" ca="1" si="583"/>
        <v>0</v>
      </c>
      <c r="ID83" s="8">
        <f t="shared" ca="1" si="584"/>
        <v>0</v>
      </c>
      <c r="IE83" s="8">
        <f t="shared" ca="1" si="585"/>
        <v>0</v>
      </c>
      <c r="IF83" s="8">
        <f t="shared" ca="1" si="586"/>
        <v>0</v>
      </c>
      <c r="IG83" s="8">
        <f t="shared" ca="1" si="587"/>
        <v>0</v>
      </c>
      <c r="IH83" s="8">
        <f t="shared" ca="1" si="588"/>
        <v>0</v>
      </c>
      <c r="II83" s="8">
        <f t="shared" ca="1" si="589"/>
        <v>0</v>
      </c>
      <c r="IJ83" s="8">
        <f t="shared" ca="1" si="590"/>
        <v>0</v>
      </c>
      <c r="IK83" s="8">
        <f t="shared" ca="1" si="591"/>
        <v>0</v>
      </c>
      <c r="IL83" s="8">
        <f t="shared" ca="1" si="592"/>
        <v>0</v>
      </c>
      <c r="IM83" s="8">
        <f t="shared" ca="1" si="593"/>
        <v>0</v>
      </c>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row>
    <row r="84" spans="1:348" ht="18.399999999999999">
      <c r="A84" s="29"/>
      <c r="B84" s="16"/>
      <c r="C84" s="40"/>
      <c r="D84" s="32"/>
      <c r="E84" s="40"/>
      <c r="F84" s="40"/>
      <c r="G84" s="40"/>
      <c r="H84" s="40"/>
      <c r="I84" s="40"/>
      <c r="J84" s="40"/>
      <c r="K84" s="40"/>
      <c r="L84" s="40"/>
      <c r="M84" s="40"/>
      <c r="N84" s="40"/>
      <c r="O84" s="40"/>
      <c r="P84" s="40"/>
      <c r="Q84" s="20"/>
      <c r="R84" s="16"/>
      <c r="S84" s="29"/>
      <c r="AD84" t="s">
        <v>180</v>
      </c>
      <c r="AH84" t="s">
        <v>181</v>
      </c>
      <c r="AI84" t="s">
        <v>182</v>
      </c>
      <c r="AJ84" t="s">
        <v>183</v>
      </c>
      <c r="AK84" t="s">
        <v>184</v>
      </c>
      <c r="AL84" t="s">
        <v>185</v>
      </c>
      <c r="IM84" s="8"/>
      <c r="IN84" s="8"/>
      <c r="IO84" s="8"/>
      <c r="IP84" s="8"/>
      <c r="IQ84" s="8"/>
      <c r="IR84" s="8"/>
    </row>
    <row r="85" spans="1:348" ht="18.399999999999999">
      <c r="A85" s="29"/>
      <c r="B85" s="16"/>
      <c r="C85" s="40"/>
      <c r="D85" s="32"/>
      <c r="E85" s="40" t="s">
        <v>186</v>
      </c>
      <c r="F85" s="40"/>
      <c r="G85" s="120">
        <f>SUM(Y70:Y83)</f>
        <v>0</v>
      </c>
      <c r="H85" s="121" t="s">
        <v>187</v>
      </c>
      <c r="I85" s="122">
        <f>SUM(I70:I83)</f>
        <v>300000</v>
      </c>
      <c r="J85" s="120">
        <f>SUM(J70:J83)</f>
        <v>0</v>
      </c>
      <c r="K85" s="120">
        <f>SUM(K70:K83)</f>
        <v>0</v>
      </c>
      <c r="L85" s="121" t="s">
        <v>188</v>
      </c>
      <c r="M85" s="121" t="s">
        <v>188</v>
      </c>
      <c r="N85" s="123">
        <f>SUM(N70:N83)</f>
        <v>0</v>
      </c>
      <c r="O85" s="123">
        <f>SUM(O70:O83)</f>
        <v>0</v>
      </c>
      <c r="P85" s="123">
        <f>SUM(P70:P83)</f>
        <v>0</v>
      </c>
      <c r="Q85" s="154">
        <f>SUM(Q70:Q83)</f>
        <v>0</v>
      </c>
      <c r="R85" s="16"/>
      <c r="S85" s="29"/>
      <c r="W85" s="8"/>
      <c r="X85" t="s">
        <v>180</v>
      </c>
      <c r="Y85" t="s">
        <v>189</v>
      </c>
      <c r="AA85" s="8" t="s">
        <v>190</v>
      </c>
      <c r="AB85" s="8"/>
      <c r="AD85" s="8" t="s">
        <v>191</v>
      </c>
      <c r="AE85" s="8"/>
      <c r="AF85" s="8"/>
      <c r="AG85" s="8"/>
      <c r="AH85">
        <f>IF($W$10="Carbon Offset", $J86*$W$12, 0)</f>
        <v>0</v>
      </c>
      <c r="AI85">
        <f>IF($Y$11=$AB$12, $AH85*$Y$10, ($AH85/($AB$12-$Y$11))*(1-($Y$11/$AB$12)^$Y$10)*$AB$12)</f>
        <v>0</v>
      </c>
      <c r="AJ85">
        <f>IF($W$10="RECs", (-$J86/(VLOOKUP("RECs", 'General Project Info'!$R$32:$W$42, 5, FALSE)))*$W$11, 0)</f>
        <v>0</v>
      </c>
      <c r="AK85">
        <f>IF($Y$11=$AB$12, $AJ85*$Y$10, ($AJ85/($AB$12-$Y$11))*(1-($Y$11/$AB$12)^$Y$10)*$AB$12)</f>
        <v>0</v>
      </c>
      <c r="AO85" t="s">
        <v>211</v>
      </c>
      <c r="AP85" t="s">
        <v>212</v>
      </c>
      <c r="AQ85" s="8">
        <f t="shared" ref="AQ85:BV85" ca="1" si="616">IF(AQ69&gt;=$Y$10, 0, -SUM(AQ70:AQ83)-($Y88*$AH68^AQ69)-($W88+$W89)*AQ$11/1000-SUM($AH85:$AH88)*$Y$12^AQ69-($AJ85+$AJ87)*$Y$11^AQ69-($Y89*$AB$11^AQ69)-IF($Y$10-1=AQ69, $Q$29, 0))</f>
        <v>-300000</v>
      </c>
      <c r="AR85" s="8">
        <f t="shared" ca="1" si="616"/>
        <v>-300000</v>
      </c>
      <c r="AS85" s="8">
        <f t="shared" ca="1" si="616"/>
        <v>-300000</v>
      </c>
      <c r="AT85" s="8">
        <f t="shared" ca="1" si="616"/>
        <v>-300000</v>
      </c>
      <c r="AU85" s="8">
        <f t="shared" ca="1" si="616"/>
        <v>-300000</v>
      </c>
      <c r="AV85" s="8">
        <f t="shared" ca="1" si="616"/>
        <v>-300000</v>
      </c>
      <c r="AW85" s="8">
        <f t="shared" ca="1" si="616"/>
        <v>-300000</v>
      </c>
      <c r="AX85" s="8">
        <f t="shared" ca="1" si="616"/>
        <v>-300000</v>
      </c>
      <c r="AY85" s="8">
        <f t="shared" ca="1" si="616"/>
        <v>-300000</v>
      </c>
      <c r="AZ85" s="8">
        <f t="shared" ca="1" si="616"/>
        <v>-300000</v>
      </c>
      <c r="BA85" s="8">
        <f t="shared" ca="1" si="616"/>
        <v>-300000</v>
      </c>
      <c r="BB85" s="8">
        <f t="shared" ca="1" si="616"/>
        <v>-300000</v>
      </c>
      <c r="BC85" s="8">
        <f t="shared" ca="1" si="616"/>
        <v>-300000</v>
      </c>
      <c r="BD85" s="8">
        <f t="shared" ca="1" si="616"/>
        <v>-300000</v>
      </c>
      <c r="BE85" s="8">
        <f t="shared" ca="1" si="616"/>
        <v>-300000</v>
      </c>
      <c r="BF85" s="8">
        <f t="shared" ca="1" si="616"/>
        <v>-300000</v>
      </c>
      <c r="BG85" s="8">
        <f t="shared" ca="1" si="616"/>
        <v>-300000</v>
      </c>
      <c r="BH85" s="8">
        <f t="shared" ca="1" si="616"/>
        <v>-300000</v>
      </c>
      <c r="BI85" s="8">
        <f t="shared" ca="1" si="616"/>
        <v>-300000</v>
      </c>
      <c r="BJ85" s="8">
        <f t="shared" ca="1" si="616"/>
        <v>-300000</v>
      </c>
      <c r="BK85" s="8">
        <f t="shared" si="616"/>
        <v>0</v>
      </c>
      <c r="BL85" s="8">
        <f t="shared" si="616"/>
        <v>0</v>
      </c>
      <c r="BM85" s="8">
        <f t="shared" si="616"/>
        <v>0</v>
      </c>
      <c r="BN85" s="8">
        <f t="shared" si="616"/>
        <v>0</v>
      </c>
      <c r="BO85" s="8">
        <f t="shared" si="616"/>
        <v>0</v>
      </c>
      <c r="BP85" s="8">
        <f t="shared" si="616"/>
        <v>0</v>
      </c>
      <c r="BQ85" s="8">
        <f t="shared" si="616"/>
        <v>0</v>
      </c>
      <c r="BR85" s="8">
        <f t="shared" si="616"/>
        <v>0</v>
      </c>
      <c r="BS85" s="8">
        <f t="shared" si="616"/>
        <v>0</v>
      </c>
      <c r="BT85" s="8">
        <f t="shared" si="616"/>
        <v>0</v>
      </c>
      <c r="BU85" s="8">
        <f t="shared" si="616"/>
        <v>0</v>
      </c>
      <c r="BV85" s="8">
        <f t="shared" si="616"/>
        <v>0</v>
      </c>
      <c r="BW85" s="8">
        <f t="shared" ref="BW85:DB85" si="617">IF(BW69&gt;=$Y$10, 0, -SUM(BW70:BW83)-($Y88*$AH68^BW69)-($W88+$W89)*BW$11/1000-SUM($AH85:$AH88)*$Y$12^BW69-($AJ85+$AJ87)*$Y$11^BW69-($Y89*$AB$11^BW69)-IF($Y$10-1=BW69, $Q$29, 0))</f>
        <v>0</v>
      </c>
      <c r="BX85" s="8">
        <f t="shared" si="617"/>
        <v>0</v>
      </c>
      <c r="BY85" s="8">
        <f t="shared" si="617"/>
        <v>0</v>
      </c>
      <c r="BZ85" s="8">
        <f t="shared" si="617"/>
        <v>0</v>
      </c>
      <c r="CA85" s="8">
        <f t="shared" si="617"/>
        <v>0</v>
      </c>
      <c r="CB85" s="8">
        <f t="shared" si="617"/>
        <v>0</v>
      </c>
      <c r="CC85" s="8">
        <f t="shared" si="617"/>
        <v>0</v>
      </c>
      <c r="CD85" s="8">
        <f t="shared" si="617"/>
        <v>0</v>
      </c>
      <c r="CE85" s="8">
        <f t="shared" si="617"/>
        <v>0</v>
      </c>
      <c r="CF85" s="8">
        <f t="shared" si="617"/>
        <v>0</v>
      </c>
      <c r="CG85" s="8">
        <f t="shared" si="617"/>
        <v>0</v>
      </c>
      <c r="CH85" s="8">
        <f t="shared" si="617"/>
        <v>0</v>
      </c>
      <c r="CI85" s="8">
        <f t="shared" si="617"/>
        <v>0</v>
      </c>
      <c r="CJ85" s="8">
        <f t="shared" si="617"/>
        <v>0</v>
      </c>
      <c r="CK85" s="8">
        <f t="shared" si="617"/>
        <v>0</v>
      </c>
      <c r="CL85" s="8">
        <f t="shared" si="617"/>
        <v>0</v>
      </c>
      <c r="CM85" s="8">
        <f t="shared" si="617"/>
        <v>0</v>
      </c>
      <c r="CN85" s="8">
        <f t="shared" si="617"/>
        <v>0</v>
      </c>
      <c r="CO85" s="8">
        <f t="shared" si="617"/>
        <v>0</v>
      </c>
      <c r="CP85" s="8">
        <f t="shared" si="617"/>
        <v>0</v>
      </c>
      <c r="CQ85" s="8">
        <f t="shared" si="617"/>
        <v>0</v>
      </c>
      <c r="CR85" s="8">
        <f t="shared" si="617"/>
        <v>0</v>
      </c>
      <c r="CS85" s="8">
        <f t="shared" si="617"/>
        <v>0</v>
      </c>
      <c r="CT85" s="8">
        <f t="shared" si="617"/>
        <v>0</v>
      </c>
      <c r="CU85" s="8">
        <f t="shared" si="617"/>
        <v>0</v>
      </c>
      <c r="CV85" s="8">
        <f t="shared" si="617"/>
        <v>0</v>
      </c>
      <c r="CW85" s="8">
        <f t="shared" si="617"/>
        <v>0</v>
      </c>
      <c r="CX85" s="8">
        <f t="shared" si="617"/>
        <v>0</v>
      </c>
      <c r="CY85" s="8">
        <f t="shared" si="617"/>
        <v>0</v>
      </c>
      <c r="CZ85" s="8">
        <f t="shared" si="617"/>
        <v>0</v>
      </c>
      <c r="DA85" s="8">
        <f t="shared" si="617"/>
        <v>0</v>
      </c>
      <c r="DB85" s="8">
        <f t="shared" si="617"/>
        <v>0</v>
      </c>
      <c r="DC85" s="8">
        <f t="shared" ref="DC85:EM85" si="618">IF(DC69&gt;=$Y$10, 0, -SUM(DC70:DC83)-($Y88*$AH68^DC69)-($W88+$W89)*DC$11/1000-SUM($AH85:$AH88)*$Y$12^DC69-($AJ85+$AJ87)*$Y$11^DC69-($Y89*$AB$11^DC69)-IF($Y$10-1=DC69, $Q$29, 0))</f>
        <v>0</v>
      </c>
      <c r="DD85" s="8">
        <f t="shared" si="618"/>
        <v>0</v>
      </c>
      <c r="DE85" s="8">
        <f t="shared" si="618"/>
        <v>0</v>
      </c>
      <c r="DF85" s="8">
        <f t="shared" si="618"/>
        <v>0</v>
      </c>
      <c r="DG85" s="8">
        <f t="shared" si="618"/>
        <v>0</v>
      </c>
      <c r="DH85" s="8">
        <f t="shared" si="618"/>
        <v>0</v>
      </c>
      <c r="DI85" s="8">
        <f t="shared" si="618"/>
        <v>0</v>
      </c>
      <c r="DJ85" s="8">
        <f t="shared" si="618"/>
        <v>0</v>
      </c>
      <c r="DK85" s="8">
        <f t="shared" si="618"/>
        <v>0</v>
      </c>
      <c r="DL85" s="8">
        <f t="shared" si="618"/>
        <v>0</v>
      </c>
      <c r="DM85" s="8">
        <f t="shared" si="618"/>
        <v>0</v>
      </c>
      <c r="DN85" s="8">
        <f t="shared" si="618"/>
        <v>0</v>
      </c>
      <c r="DO85" s="8">
        <f t="shared" si="618"/>
        <v>0</v>
      </c>
      <c r="DP85" s="8">
        <f t="shared" si="618"/>
        <v>0</v>
      </c>
      <c r="DQ85" s="8">
        <f t="shared" si="618"/>
        <v>0</v>
      </c>
      <c r="DR85" s="8">
        <f t="shared" si="618"/>
        <v>0</v>
      </c>
      <c r="DS85" s="8">
        <f t="shared" si="618"/>
        <v>0</v>
      </c>
      <c r="DT85" s="8">
        <f t="shared" si="618"/>
        <v>0</v>
      </c>
      <c r="DU85" s="8">
        <f t="shared" si="618"/>
        <v>0</v>
      </c>
      <c r="DV85" s="8">
        <f t="shared" si="618"/>
        <v>0</v>
      </c>
      <c r="DW85" s="8">
        <f t="shared" si="618"/>
        <v>0</v>
      </c>
      <c r="DX85" s="8">
        <f t="shared" si="618"/>
        <v>0</v>
      </c>
      <c r="DY85" s="8">
        <f t="shared" si="618"/>
        <v>0</v>
      </c>
      <c r="DZ85" s="8">
        <f t="shared" si="618"/>
        <v>0</v>
      </c>
      <c r="EA85" s="8">
        <f t="shared" si="618"/>
        <v>0</v>
      </c>
      <c r="EB85" s="8">
        <f t="shared" si="618"/>
        <v>0</v>
      </c>
      <c r="EC85" s="8">
        <f t="shared" si="618"/>
        <v>0</v>
      </c>
      <c r="ED85" s="8">
        <f t="shared" si="618"/>
        <v>0</v>
      </c>
      <c r="EE85" s="8">
        <f t="shared" si="618"/>
        <v>0</v>
      </c>
      <c r="EF85" s="8">
        <f t="shared" si="618"/>
        <v>0</v>
      </c>
      <c r="EG85" s="8">
        <f t="shared" si="618"/>
        <v>0</v>
      </c>
      <c r="EH85" s="8">
        <f t="shared" si="618"/>
        <v>0</v>
      </c>
      <c r="EI85" s="8">
        <f t="shared" si="618"/>
        <v>0</v>
      </c>
      <c r="EJ85" s="8">
        <f t="shared" si="618"/>
        <v>0</v>
      </c>
      <c r="EK85" s="8">
        <f t="shared" si="618"/>
        <v>0</v>
      </c>
      <c r="EL85" s="8">
        <f t="shared" si="618"/>
        <v>0</v>
      </c>
      <c r="EM85" s="8">
        <f t="shared" si="618"/>
        <v>0</v>
      </c>
      <c r="IM85" s="8"/>
      <c r="IN85" s="8"/>
      <c r="IO85" s="8"/>
      <c r="IP85" s="8"/>
      <c r="IQ85" s="8"/>
      <c r="IR85" s="8"/>
    </row>
    <row r="86" spans="1:348" ht="18.399999999999999">
      <c r="A86" s="29"/>
      <c r="B86" s="16"/>
      <c r="C86" s="40"/>
      <c r="D86" s="32"/>
      <c r="E86" s="40" t="s">
        <v>192</v>
      </c>
      <c r="F86" s="40"/>
      <c r="G86" s="157"/>
      <c r="H86" s="162" t="s">
        <v>187</v>
      </c>
      <c r="I86" s="158"/>
      <c r="J86" s="157"/>
      <c r="K86" s="157"/>
      <c r="L86" s="162" t="s">
        <v>188</v>
      </c>
      <c r="M86" s="162" t="s">
        <v>188</v>
      </c>
      <c r="N86" s="162" t="s">
        <v>188</v>
      </c>
      <c r="O86" s="162" t="s">
        <v>188</v>
      </c>
      <c r="P86" s="159"/>
      <c r="Q86" s="155" t="s">
        <v>188</v>
      </c>
      <c r="R86" s="16"/>
      <c r="S86" s="29"/>
      <c r="U86" t="s">
        <v>193</v>
      </c>
      <c r="V86" s="6">
        <f ca="1">IF(I86&gt;0, Y86, SUM(W70:W83))+IF(J86&gt;0, SUM(AI70:AI83)/J85*J86+AI85+AK85, SUM(AI70:AI83)+SUM(AL70:AM83))+IF(K86&gt;0, SUM(AJ70:AJ83)/K85*K86+AI86, SUM(AJ70:AJ83)+SUM(AN70:AN83))+SUM(AK70:AK83)+IF(P86&gt;0, AA86, SUM(AH70:AH83))-Q85</f>
        <v>4463242.4581366479</v>
      </c>
      <c r="X86" t="s">
        <v>194</v>
      </c>
      <c r="Y86" s="8">
        <f>IF(AH68=$AB$12, I86*$Y$10, (I86/($AB$12-AH68))*(1-(AH68/$AB$12)^$Y$10)*$AB$12)</f>
        <v>0</v>
      </c>
      <c r="Z86" s="8"/>
      <c r="AA86">
        <f>IF($AB$11=$AB$12, $P$30*$Y$10, ($P$30/($AB$12-$AB$11))*(1-($AB$11/$AB$12)^$Y$10)*$AB$12)</f>
        <v>0</v>
      </c>
      <c r="AD86" t="s">
        <v>195</v>
      </c>
      <c r="AH86">
        <f>$K86*$W$12</f>
        <v>0</v>
      </c>
      <c r="AI86">
        <f>IF($Y$11=$AB$12, $AH86*$Y$10, ($AH86/($AB$12-$Y$11))*(1-($Y$11/$AB$12)^$Y$10)*$AB$12)</f>
        <v>0</v>
      </c>
      <c r="AO86" s="8"/>
      <c r="AP86" t="s">
        <v>213</v>
      </c>
      <c r="AQ86" s="8" t="e">
        <f t="shared" ref="AQ86:BV86" ca="1" si="619">IF(AQ69&gt;=$Y$10, 0, SUM(AQ$14:AQ$27)+($Y$32*$AH$12^AQ69)+($W$32+$W$33)*AQ$11/1000+SUM($AH$29:$AH$32)*$Y$12^AQ69+($AJ$29+$AJ$31)*$Y$11^AQ69+($Y$33*$AB$11^AQ69)+IF($Y$10-1=AQ69, $Q85, 0))</f>
        <v>#DIV/0!</v>
      </c>
      <c r="AR86" s="8" t="e">
        <f t="shared" ca="1" si="619"/>
        <v>#DIV/0!</v>
      </c>
      <c r="AS86" s="8" t="e">
        <f t="shared" ca="1" si="619"/>
        <v>#DIV/0!</v>
      </c>
      <c r="AT86" s="8" t="e">
        <f t="shared" ca="1" si="619"/>
        <v>#DIV/0!</v>
      </c>
      <c r="AU86" s="8" t="e">
        <f t="shared" ca="1" si="619"/>
        <v>#DIV/0!</v>
      </c>
      <c r="AV86" s="8" t="e">
        <f t="shared" ca="1" si="619"/>
        <v>#DIV/0!</v>
      </c>
      <c r="AW86" s="8" t="e">
        <f t="shared" ca="1" si="619"/>
        <v>#DIV/0!</v>
      </c>
      <c r="AX86" s="8" t="e">
        <f t="shared" ca="1" si="619"/>
        <v>#DIV/0!</v>
      </c>
      <c r="AY86" s="8" t="e">
        <f t="shared" ca="1" si="619"/>
        <v>#DIV/0!</v>
      </c>
      <c r="AZ86" s="8" t="e">
        <f t="shared" ca="1" si="619"/>
        <v>#DIV/0!</v>
      </c>
      <c r="BA86" s="8" t="e">
        <f t="shared" ca="1" si="619"/>
        <v>#DIV/0!</v>
      </c>
      <c r="BB86" s="8" t="e">
        <f t="shared" ca="1" si="619"/>
        <v>#DIV/0!</v>
      </c>
      <c r="BC86" s="8" t="e">
        <f t="shared" ca="1" si="619"/>
        <v>#DIV/0!</v>
      </c>
      <c r="BD86" s="8" t="e">
        <f t="shared" ca="1" si="619"/>
        <v>#DIV/0!</v>
      </c>
      <c r="BE86" s="8" t="e">
        <f t="shared" ca="1" si="619"/>
        <v>#DIV/0!</v>
      </c>
      <c r="BF86" s="8" t="e">
        <f t="shared" ca="1" si="619"/>
        <v>#DIV/0!</v>
      </c>
      <c r="BG86" s="8" t="e">
        <f t="shared" ca="1" si="619"/>
        <v>#DIV/0!</v>
      </c>
      <c r="BH86" s="8" t="e">
        <f t="shared" ca="1" si="619"/>
        <v>#DIV/0!</v>
      </c>
      <c r="BI86" s="8" t="e">
        <f t="shared" ca="1" si="619"/>
        <v>#DIV/0!</v>
      </c>
      <c r="BJ86" s="8" t="e">
        <f t="shared" ca="1" si="619"/>
        <v>#DIV/0!</v>
      </c>
      <c r="BK86" s="8">
        <f t="shared" si="619"/>
        <v>0</v>
      </c>
      <c r="BL86" s="8">
        <f t="shared" si="619"/>
        <v>0</v>
      </c>
      <c r="BM86" s="8">
        <f t="shared" si="619"/>
        <v>0</v>
      </c>
      <c r="BN86" s="8">
        <f t="shared" si="619"/>
        <v>0</v>
      </c>
      <c r="BO86" s="8">
        <f t="shared" si="619"/>
        <v>0</v>
      </c>
      <c r="BP86" s="8">
        <f t="shared" si="619"/>
        <v>0</v>
      </c>
      <c r="BQ86" s="8">
        <f t="shared" si="619"/>
        <v>0</v>
      </c>
      <c r="BR86" s="8">
        <f t="shared" si="619"/>
        <v>0</v>
      </c>
      <c r="BS86" s="8">
        <f t="shared" si="619"/>
        <v>0</v>
      </c>
      <c r="BT86" s="8">
        <f t="shared" si="619"/>
        <v>0</v>
      </c>
      <c r="BU86" s="8">
        <f t="shared" si="619"/>
        <v>0</v>
      </c>
      <c r="BV86" s="8">
        <f t="shared" si="619"/>
        <v>0</v>
      </c>
      <c r="BW86" s="8">
        <f t="shared" ref="BW86:DB86" si="620">IF(BW69&gt;=$Y$10, 0, SUM(BW$14:BW$27)+($Y$32*$AH$12^BW69)+($W$32+$W$33)*BW$11/1000+SUM($AH$29:$AH$32)*$Y$12^BW69+($AJ$29+$AJ$31)*$Y$11^BW69+($Y$33*$AB$11^BW69)+IF($Y$10-1=BW69, $Q85, 0))</f>
        <v>0</v>
      </c>
      <c r="BX86" s="8">
        <f t="shared" si="620"/>
        <v>0</v>
      </c>
      <c r="BY86" s="8">
        <f t="shared" si="620"/>
        <v>0</v>
      </c>
      <c r="BZ86" s="8">
        <f t="shared" si="620"/>
        <v>0</v>
      </c>
      <c r="CA86" s="8">
        <f t="shared" si="620"/>
        <v>0</v>
      </c>
      <c r="CB86" s="8">
        <f t="shared" si="620"/>
        <v>0</v>
      </c>
      <c r="CC86" s="8">
        <f t="shared" si="620"/>
        <v>0</v>
      </c>
      <c r="CD86" s="8">
        <f t="shared" si="620"/>
        <v>0</v>
      </c>
      <c r="CE86" s="8">
        <f t="shared" si="620"/>
        <v>0</v>
      </c>
      <c r="CF86" s="8">
        <f t="shared" si="620"/>
        <v>0</v>
      </c>
      <c r="CG86" s="8">
        <f t="shared" si="620"/>
        <v>0</v>
      </c>
      <c r="CH86" s="8">
        <f t="shared" si="620"/>
        <v>0</v>
      </c>
      <c r="CI86" s="8">
        <f t="shared" si="620"/>
        <v>0</v>
      </c>
      <c r="CJ86" s="8">
        <f t="shared" si="620"/>
        <v>0</v>
      </c>
      <c r="CK86" s="8">
        <f t="shared" si="620"/>
        <v>0</v>
      </c>
      <c r="CL86" s="8">
        <f t="shared" si="620"/>
        <v>0</v>
      </c>
      <c r="CM86" s="8">
        <f t="shared" si="620"/>
        <v>0</v>
      </c>
      <c r="CN86" s="8">
        <f t="shared" si="620"/>
        <v>0</v>
      </c>
      <c r="CO86" s="8">
        <f t="shared" si="620"/>
        <v>0</v>
      </c>
      <c r="CP86" s="8">
        <f t="shared" si="620"/>
        <v>0</v>
      </c>
      <c r="CQ86" s="8">
        <f t="shared" si="620"/>
        <v>0</v>
      </c>
      <c r="CR86" s="8">
        <f t="shared" si="620"/>
        <v>0</v>
      </c>
      <c r="CS86" s="8">
        <f t="shared" si="620"/>
        <v>0</v>
      </c>
      <c r="CT86" s="8">
        <f t="shared" si="620"/>
        <v>0</v>
      </c>
      <c r="CU86" s="8">
        <f t="shared" si="620"/>
        <v>0</v>
      </c>
      <c r="CV86" s="8">
        <f t="shared" si="620"/>
        <v>0</v>
      </c>
      <c r="CW86" s="8">
        <f t="shared" si="620"/>
        <v>0</v>
      </c>
      <c r="CX86" s="8">
        <f t="shared" si="620"/>
        <v>0</v>
      </c>
      <c r="CY86" s="8">
        <f t="shared" si="620"/>
        <v>0</v>
      </c>
      <c r="CZ86" s="8">
        <f t="shared" si="620"/>
        <v>0</v>
      </c>
      <c r="DA86" s="8">
        <f t="shared" si="620"/>
        <v>0</v>
      </c>
      <c r="DB86" s="8">
        <f t="shared" si="620"/>
        <v>0</v>
      </c>
      <c r="DC86" s="8">
        <f t="shared" ref="DC86:EH86" si="621">IF(DC69&gt;=$Y$10, 0, SUM(DC$14:DC$27)+($Y$32*$AH$12^DC69)+($W$32+$W$33)*DC$11/1000+SUM($AH$29:$AH$32)*$Y$12^DC69+($AJ$29+$AJ$31)*$Y$11^DC69+($Y$33*$AB$11^DC69)+IF($Y$10-1=DC69, $Q85, 0))</f>
        <v>0</v>
      </c>
      <c r="DD86" s="8">
        <f t="shared" si="621"/>
        <v>0</v>
      </c>
      <c r="DE86" s="8">
        <f t="shared" si="621"/>
        <v>0</v>
      </c>
      <c r="DF86" s="8">
        <f t="shared" si="621"/>
        <v>0</v>
      </c>
      <c r="DG86" s="8">
        <f t="shared" si="621"/>
        <v>0</v>
      </c>
      <c r="DH86" s="8">
        <f t="shared" si="621"/>
        <v>0</v>
      </c>
      <c r="DI86" s="8">
        <f t="shared" si="621"/>
        <v>0</v>
      </c>
      <c r="DJ86" s="8">
        <f t="shared" si="621"/>
        <v>0</v>
      </c>
      <c r="DK86" s="8">
        <f t="shared" si="621"/>
        <v>0</v>
      </c>
      <c r="DL86" s="8">
        <f t="shared" si="621"/>
        <v>0</v>
      </c>
      <c r="DM86" s="8">
        <f t="shared" si="621"/>
        <v>0</v>
      </c>
      <c r="DN86" s="8">
        <f t="shared" si="621"/>
        <v>0</v>
      </c>
      <c r="DO86" s="8">
        <f t="shared" si="621"/>
        <v>0</v>
      </c>
      <c r="DP86" s="8">
        <f t="shared" si="621"/>
        <v>0</v>
      </c>
      <c r="DQ86" s="8">
        <f t="shared" si="621"/>
        <v>0</v>
      </c>
      <c r="DR86" s="8">
        <f t="shared" si="621"/>
        <v>0</v>
      </c>
      <c r="DS86" s="8">
        <f t="shared" si="621"/>
        <v>0</v>
      </c>
      <c r="DT86" s="8">
        <f t="shared" si="621"/>
        <v>0</v>
      </c>
      <c r="DU86" s="8">
        <f t="shared" si="621"/>
        <v>0</v>
      </c>
      <c r="DV86" s="8">
        <f t="shared" si="621"/>
        <v>0</v>
      </c>
      <c r="DW86" s="8">
        <f t="shared" si="621"/>
        <v>0</v>
      </c>
      <c r="DX86" s="8">
        <f t="shared" si="621"/>
        <v>0</v>
      </c>
      <c r="DY86" s="8">
        <f t="shared" si="621"/>
        <v>0</v>
      </c>
      <c r="DZ86" s="8">
        <f t="shared" si="621"/>
        <v>0</v>
      </c>
      <c r="EA86" s="8">
        <f t="shared" si="621"/>
        <v>0</v>
      </c>
      <c r="EB86" s="8">
        <f t="shared" si="621"/>
        <v>0</v>
      </c>
      <c r="EC86" s="8">
        <f t="shared" si="621"/>
        <v>0</v>
      </c>
      <c r="ED86" s="8">
        <f t="shared" si="621"/>
        <v>0</v>
      </c>
      <c r="EE86" s="8">
        <f t="shared" si="621"/>
        <v>0</v>
      </c>
      <c r="EF86" s="8">
        <f t="shared" si="621"/>
        <v>0</v>
      </c>
      <c r="EG86" s="8">
        <f t="shared" si="621"/>
        <v>0</v>
      </c>
      <c r="EH86" s="8">
        <f t="shared" si="621"/>
        <v>0</v>
      </c>
      <c r="EI86" s="8">
        <f t="shared" ref="EI86:EM86" si="622">IF(EI69&gt;=$Y$10, 0, SUM(EI$14:EI$27)+($Y$32*$AH$12^EI69)+($W$32+$W$33)*EI$11/1000+SUM($AH$29:$AH$32)*$Y$12^EI69+($AJ$29+$AJ$31)*$Y$11^EI69+($Y$33*$AB$11^EI69)+IF($Y$10-1=EI69, $Q85, 0))</f>
        <v>0</v>
      </c>
      <c r="EJ86" s="8">
        <f t="shared" si="622"/>
        <v>0</v>
      </c>
      <c r="EK86" s="8">
        <f t="shared" si="622"/>
        <v>0</v>
      </c>
      <c r="EL86" s="8">
        <f t="shared" si="622"/>
        <v>0</v>
      </c>
      <c r="EM86" s="8">
        <f t="shared" si="622"/>
        <v>0</v>
      </c>
    </row>
    <row r="87" spans="1:348" ht="18.399999999999999" hidden="1">
      <c r="A87" s="29"/>
      <c r="B87" s="16"/>
      <c r="C87" s="32"/>
      <c r="D87" s="32"/>
      <c r="E87" s="32"/>
      <c r="F87" s="32"/>
      <c r="G87" s="32"/>
      <c r="H87" s="32"/>
      <c r="I87" s="41"/>
      <c r="J87" s="42"/>
      <c r="K87" s="32"/>
      <c r="L87" s="32"/>
      <c r="M87" s="32"/>
      <c r="N87" s="32"/>
      <c r="O87" s="32"/>
      <c r="P87" s="41"/>
      <c r="Q87" s="16"/>
      <c r="R87" s="16"/>
      <c r="S87" s="29"/>
      <c r="U87" t="s">
        <v>197</v>
      </c>
      <c r="V87">
        <f>$Y88+SUM($AH85:$AH88)+$AJ85+$AJ87+'General Project Info'!$K$20/1000*($W88+$W89)+$Y89</f>
        <v>300000</v>
      </c>
      <c r="AC87" t="s">
        <v>198</v>
      </c>
      <c r="AD87" t="s">
        <v>191</v>
      </c>
      <c r="AH87">
        <f>IF(J86&lt;&gt;0, 0, IF($W$10="Carbon Offset", $J85*$W$12, 0))</f>
        <v>0</v>
      </c>
      <c r="AJ87">
        <f>IF(J86&lt;&gt;0, 0, IF($W$10="RECs", (-$J85/(VLOOKUP("RECs", 'General Project Info'!$R$32:$W$42, 5, FALSE)))*$W$11, 0))</f>
        <v>0</v>
      </c>
      <c r="AP87" t="s">
        <v>214</v>
      </c>
      <c r="AQ87" s="8" t="e">
        <f ca="1">AQ85+AQ86</f>
        <v>#DIV/0!</v>
      </c>
      <c r="AR87" s="8" t="e">
        <f t="shared" ref="AR87" ca="1" si="623">AR85+AR86</f>
        <v>#DIV/0!</v>
      </c>
      <c r="AS87" s="8" t="e">
        <f ca="1">AS85+AS86</f>
        <v>#DIV/0!</v>
      </c>
      <c r="AT87" s="8" t="e">
        <f ca="1">AT85+AT86</f>
        <v>#DIV/0!</v>
      </c>
      <c r="AU87" s="8" t="e">
        <f ca="1">AU85+AU86</f>
        <v>#DIV/0!</v>
      </c>
      <c r="AV87" s="8" t="e">
        <f t="shared" ref="AV87:DG87" ca="1" si="624">AV85+AV86</f>
        <v>#DIV/0!</v>
      </c>
      <c r="AW87" s="8" t="e">
        <f t="shared" ca="1" si="624"/>
        <v>#DIV/0!</v>
      </c>
      <c r="AX87" s="8" t="e">
        <f t="shared" ca="1" si="624"/>
        <v>#DIV/0!</v>
      </c>
      <c r="AY87" s="8" t="e">
        <f t="shared" ca="1" si="624"/>
        <v>#DIV/0!</v>
      </c>
      <c r="AZ87" s="8" t="e">
        <f t="shared" ca="1" si="624"/>
        <v>#DIV/0!</v>
      </c>
      <c r="BA87" s="8" t="e">
        <f t="shared" ca="1" si="624"/>
        <v>#DIV/0!</v>
      </c>
      <c r="BB87" s="8" t="e">
        <f t="shared" ca="1" si="624"/>
        <v>#DIV/0!</v>
      </c>
      <c r="BC87" s="8" t="e">
        <f t="shared" ca="1" si="624"/>
        <v>#DIV/0!</v>
      </c>
      <c r="BD87" s="8" t="e">
        <f t="shared" ca="1" si="624"/>
        <v>#DIV/0!</v>
      </c>
      <c r="BE87" s="8" t="e">
        <f t="shared" ca="1" si="624"/>
        <v>#DIV/0!</v>
      </c>
      <c r="BF87" s="8" t="e">
        <f t="shared" ca="1" si="624"/>
        <v>#DIV/0!</v>
      </c>
      <c r="BG87" s="8" t="e">
        <f t="shared" ca="1" si="624"/>
        <v>#DIV/0!</v>
      </c>
      <c r="BH87" s="8" t="e">
        <f t="shared" ca="1" si="624"/>
        <v>#DIV/0!</v>
      </c>
      <c r="BI87" s="8" t="e">
        <f t="shared" ca="1" si="624"/>
        <v>#DIV/0!</v>
      </c>
      <c r="BJ87" s="8" t="e">
        <f t="shared" ca="1" si="624"/>
        <v>#DIV/0!</v>
      </c>
      <c r="BK87" s="8">
        <f t="shared" si="624"/>
        <v>0</v>
      </c>
      <c r="BL87" s="8">
        <f t="shared" si="624"/>
        <v>0</v>
      </c>
      <c r="BM87" s="8">
        <f t="shared" si="624"/>
        <v>0</v>
      </c>
      <c r="BN87" s="8">
        <f t="shared" si="624"/>
        <v>0</v>
      </c>
      <c r="BO87" s="8">
        <f t="shared" si="624"/>
        <v>0</v>
      </c>
      <c r="BP87" s="8">
        <f t="shared" si="624"/>
        <v>0</v>
      </c>
      <c r="BQ87" s="8">
        <f t="shared" si="624"/>
        <v>0</v>
      </c>
      <c r="BR87" s="8">
        <f t="shared" si="624"/>
        <v>0</v>
      </c>
      <c r="BS87" s="8">
        <f t="shared" si="624"/>
        <v>0</v>
      </c>
      <c r="BT87" s="8">
        <f t="shared" si="624"/>
        <v>0</v>
      </c>
      <c r="BU87" s="8">
        <f t="shared" si="624"/>
        <v>0</v>
      </c>
      <c r="BV87" s="8">
        <f t="shared" si="624"/>
        <v>0</v>
      </c>
      <c r="BW87" s="8">
        <f t="shared" si="624"/>
        <v>0</v>
      </c>
      <c r="BX87" s="8">
        <f t="shared" si="624"/>
        <v>0</v>
      </c>
      <c r="BY87" s="8">
        <f t="shared" si="624"/>
        <v>0</v>
      </c>
      <c r="BZ87" s="8">
        <f t="shared" si="624"/>
        <v>0</v>
      </c>
      <c r="CA87" s="8">
        <f t="shared" si="624"/>
        <v>0</v>
      </c>
      <c r="CB87" s="8">
        <f t="shared" si="624"/>
        <v>0</v>
      </c>
      <c r="CC87" s="8">
        <f t="shared" si="624"/>
        <v>0</v>
      </c>
      <c r="CD87" s="8">
        <f t="shared" si="624"/>
        <v>0</v>
      </c>
      <c r="CE87" s="8">
        <f t="shared" si="624"/>
        <v>0</v>
      </c>
      <c r="CF87" s="8">
        <f t="shared" si="624"/>
        <v>0</v>
      </c>
      <c r="CG87" s="8">
        <f t="shared" si="624"/>
        <v>0</v>
      </c>
      <c r="CH87" s="8">
        <f t="shared" si="624"/>
        <v>0</v>
      </c>
      <c r="CI87" s="8">
        <f t="shared" si="624"/>
        <v>0</v>
      </c>
      <c r="CJ87" s="8">
        <f t="shared" si="624"/>
        <v>0</v>
      </c>
      <c r="CK87" s="8">
        <f t="shared" si="624"/>
        <v>0</v>
      </c>
      <c r="CL87" s="8">
        <f t="shared" si="624"/>
        <v>0</v>
      </c>
      <c r="CM87" s="8">
        <f t="shared" si="624"/>
        <v>0</v>
      </c>
      <c r="CN87" s="8">
        <f t="shared" si="624"/>
        <v>0</v>
      </c>
      <c r="CO87" s="8">
        <f t="shared" si="624"/>
        <v>0</v>
      </c>
      <c r="CP87" s="8">
        <f t="shared" si="624"/>
        <v>0</v>
      </c>
      <c r="CQ87" s="8">
        <f t="shared" si="624"/>
        <v>0</v>
      </c>
      <c r="CR87" s="8">
        <f t="shared" si="624"/>
        <v>0</v>
      </c>
      <c r="CS87" s="8">
        <f t="shared" si="624"/>
        <v>0</v>
      </c>
      <c r="CT87" s="8">
        <f t="shared" si="624"/>
        <v>0</v>
      </c>
      <c r="CU87" s="8">
        <f t="shared" si="624"/>
        <v>0</v>
      </c>
      <c r="CV87" s="8">
        <f t="shared" si="624"/>
        <v>0</v>
      </c>
      <c r="CW87" s="8">
        <f t="shared" si="624"/>
        <v>0</v>
      </c>
      <c r="CX87" s="8">
        <f t="shared" si="624"/>
        <v>0</v>
      </c>
      <c r="CY87" s="8">
        <f t="shared" si="624"/>
        <v>0</v>
      </c>
      <c r="CZ87" s="8">
        <f t="shared" si="624"/>
        <v>0</v>
      </c>
      <c r="DA87" s="8">
        <f t="shared" si="624"/>
        <v>0</v>
      </c>
      <c r="DB87" s="8">
        <f t="shared" si="624"/>
        <v>0</v>
      </c>
      <c r="DC87" s="8">
        <f t="shared" si="624"/>
        <v>0</v>
      </c>
      <c r="DD87" s="8">
        <f t="shared" si="624"/>
        <v>0</v>
      </c>
      <c r="DE87" s="8">
        <f t="shared" si="624"/>
        <v>0</v>
      </c>
      <c r="DF87" s="8">
        <f t="shared" si="624"/>
        <v>0</v>
      </c>
      <c r="DG87" s="8">
        <f t="shared" si="624"/>
        <v>0</v>
      </c>
      <c r="DH87" s="8">
        <f t="shared" ref="DH87:EM87" si="625">DH85+DH86</f>
        <v>0</v>
      </c>
      <c r="DI87" s="8">
        <f t="shared" si="625"/>
        <v>0</v>
      </c>
      <c r="DJ87" s="8">
        <f t="shared" si="625"/>
        <v>0</v>
      </c>
      <c r="DK87" s="8">
        <f t="shared" si="625"/>
        <v>0</v>
      </c>
      <c r="DL87" s="8">
        <f t="shared" si="625"/>
        <v>0</v>
      </c>
      <c r="DM87" s="8">
        <f t="shared" si="625"/>
        <v>0</v>
      </c>
      <c r="DN87" s="8">
        <f t="shared" si="625"/>
        <v>0</v>
      </c>
      <c r="DO87" s="8">
        <f t="shared" si="625"/>
        <v>0</v>
      </c>
      <c r="DP87" s="8">
        <f t="shared" si="625"/>
        <v>0</v>
      </c>
      <c r="DQ87" s="8">
        <f t="shared" si="625"/>
        <v>0</v>
      </c>
      <c r="DR87" s="8">
        <f t="shared" si="625"/>
        <v>0</v>
      </c>
      <c r="DS87" s="8">
        <f t="shared" si="625"/>
        <v>0</v>
      </c>
      <c r="DT87" s="8">
        <f t="shared" si="625"/>
        <v>0</v>
      </c>
      <c r="DU87" s="8">
        <f t="shared" si="625"/>
        <v>0</v>
      </c>
      <c r="DV87" s="8">
        <f t="shared" si="625"/>
        <v>0</v>
      </c>
      <c r="DW87" s="8">
        <f t="shared" si="625"/>
        <v>0</v>
      </c>
      <c r="DX87" s="8">
        <f t="shared" si="625"/>
        <v>0</v>
      </c>
      <c r="DY87" s="8">
        <f t="shared" si="625"/>
        <v>0</v>
      </c>
      <c r="DZ87" s="8">
        <f t="shared" si="625"/>
        <v>0</v>
      </c>
      <c r="EA87" s="8">
        <f t="shared" si="625"/>
        <v>0</v>
      </c>
      <c r="EB87" s="8">
        <f t="shared" si="625"/>
        <v>0</v>
      </c>
      <c r="EC87" s="8">
        <f t="shared" si="625"/>
        <v>0</v>
      </c>
      <c r="ED87" s="8">
        <f t="shared" si="625"/>
        <v>0</v>
      </c>
      <c r="EE87" s="8">
        <f t="shared" si="625"/>
        <v>0</v>
      </c>
      <c r="EF87" s="8">
        <f t="shared" si="625"/>
        <v>0</v>
      </c>
      <c r="EG87" s="8">
        <f t="shared" si="625"/>
        <v>0</v>
      </c>
      <c r="EH87" s="8">
        <f t="shared" si="625"/>
        <v>0</v>
      </c>
      <c r="EI87" s="8">
        <f t="shared" si="625"/>
        <v>0</v>
      </c>
      <c r="EJ87" s="8">
        <f t="shared" si="625"/>
        <v>0</v>
      </c>
      <c r="EK87" s="8">
        <f t="shared" si="625"/>
        <v>0</v>
      </c>
      <c r="EL87" s="8">
        <f t="shared" si="625"/>
        <v>0</v>
      </c>
      <c r="EM87" s="8">
        <f t="shared" si="625"/>
        <v>0</v>
      </c>
    </row>
    <row r="88" spans="1:348" ht="18.399999999999999" hidden="1">
      <c r="A88" s="29"/>
      <c r="B88" s="16"/>
      <c r="C88" s="32"/>
      <c r="D88" s="32"/>
      <c r="E88" s="32"/>
      <c r="F88" s="32"/>
      <c r="G88" s="32"/>
      <c r="H88" s="32"/>
      <c r="I88" s="32"/>
      <c r="J88" s="41"/>
      <c r="K88" s="41"/>
      <c r="L88" s="32"/>
      <c r="M88" s="32"/>
      <c r="N88" s="32"/>
      <c r="O88" s="32"/>
      <c r="P88" s="32"/>
      <c r="Q88" s="16"/>
      <c r="R88" s="16"/>
      <c r="S88" s="29"/>
      <c r="U88" t="s">
        <v>200</v>
      </c>
      <c r="W88" s="8">
        <f>IF(J86&gt;0, J86, J85)</f>
        <v>0</v>
      </c>
      <c r="X88" t="s">
        <v>201</v>
      </c>
      <c r="Y88">
        <f>IF(I86&gt;0, I86, I85)</f>
        <v>300000</v>
      </c>
      <c r="AD88" s="8" t="s">
        <v>195</v>
      </c>
      <c r="AE88" s="8"/>
      <c r="AF88" s="8"/>
      <c r="AG88" s="8"/>
      <c r="AH88">
        <f>IF(K86&lt;&gt;0, 0, $K85*$W$12)</f>
        <v>0</v>
      </c>
      <c r="AO88" s="8"/>
      <c r="AP88" t="s">
        <v>215</v>
      </c>
      <c r="AQ88" s="14" t="e">
        <f ca="1">IRR(AQ87:EM87)</f>
        <v>#VALUE!</v>
      </c>
      <c r="AR88" t="e" cm="1">
        <f t="array" aca="1" ref="AR88" ca="1">SUM(IF(AQ87:EL87*AR87:EM87&lt;0,1,0))</f>
        <v>#DIV/0!</v>
      </c>
    </row>
    <row r="89" spans="1:348" ht="18.399999999999999" hidden="1">
      <c r="A89" s="29"/>
      <c r="B89" s="16"/>
      <c r="C89" s="167"/>
      <c r="D89" s="32"/>
      <c r="E89" s="32"/>
      <c r="F89" s="32"/>
      <c r="G89" s="32"/>
      <c r="H89" s="32"/>
      <c r="I89" s="32"/>
      <c r="J89" s="41"/>
      <c r="K89" s="32"/>
      <c r="L89" s="32"/>
      <c r="M89" s="32"/>
      <c r="N89" s="32"/>
      <c r="O89" s="32"/>
      <c r="P89" s="32"/>
      <c r="Q89" s="16"/>
      <c r="R89" s="16"/>
      <c r="S89" s="29"/>
      <c r="U89" t="s">
        <v>203</v>
      </c>
      <c r="W89">
        <f>IF(K86&gt;0, K86, K85)</f>
        <v>0</v>
      </c>
      <c r="X89" t="s">
        <v>204</v>
      </c>
      <c r="Y89">
        <f>IF(P86&gt;0, P86, P85)</f>
        <v>0</v>
      </c>
      <c r="AP89" t="s">
        <v>216</v>
      </c>
      <c r="AQ89" s="8" t="e">
        <f ca="1">SUM(AQ87:EM87)</f>
        <v>#DIV/0!</v>
      </c>
    </row>
    <row r="90" spans="1:348" ht="20.65" hidden="1">
      <c r="A90" s="168" t="s">
        <v>217</v>
      </c>
      <c r="B90" s="16"/>
      <c r="C90" s="32"/>
      <c r="D90" s="32"/>
      <c r="E90" s="32"/>
      <c r="F90" s="32"/>
      <c r="G90" s="32"/>
      <c r="H90" s="32"/>
      <c r="I90" s="32"/>
      <c r="J90" s="32"/>
      <c r="K90" s="32"/>
      <c r="L90" s="32"/>
      <c r="M90" s="32"/>
      <c r="N90" s="32"/>
      <c r="O90" s="32"/>
      <c r="P90" s="32"/>
      <c r="Q90" s="16"/>
      <c r="R90" s="16"/>
      <c r="S90" s="29"/>
      <c r="V90" s="8"/>
      <c r="W90" s="8"/>
      <c r="X90" s="8"/>
      <c r="Y90" s="8"/>
      <c r="Z90" s="8"/>
      <c r="AJ90" s="8"/>
      <c r="AK90" s="8"/>
      <c r="AL90" s="8"/>
      <c r="AM90" s="8"/>
      <c r="AN90" s="8"/>
      <c r="AO90" s="8"/>
      <c r="AP90" s="8" t="s">
        <v>218</v>
      </c>
      <c r="AQ90" t="str">
        <f ca="1">IFERROR(IF(OR(AQ89&lt;0, AR88&gt;1, AR88=0), "NA - see note", "NO"),"NA - see note")</f>
        <v>NA - see note</v>
      </c>
    </row>
    <row r="91" spans="1:348" ht="18.399999999999999" hidden="1">
      <c r="A91" s="29"/>
      <c r="B91" s="16"/>
      <c r="C91" s="32"/>
      <c r="D91" s="32"/>
      <c r="E91" s="32"/>
      <c r="F91" s="32"/>
      <c r="G91" s="32"/>
      <c r="H91" s="32"/>
      <c r="I91" s="32"/>
      <c r="J91" s="32"/>
      <c r="K91" s="32"/>
      <c r="L91" s="32"/>
      <c r="M91" s="32"/>
      <c r="N91" s="32"/>
      <c r="O91" s="32"/>
      <c r="P91" s="32"/>
      <c r="Q91" s="16"/>
      <c r="R91" s="16"/>
      <c r="S91" s="29"/>
      <c r="V91" s="8"/>
      <c r="W91" s="8"/>
      <c r="X91" s="8"/>
      <c r="Y91" s="8"/>
      <c r="Z91" s="8"/>
      <c r="AJ91" s="8"/>
      <c r="AK91" s="8"/>
      <c r="AL91" s="8"/>
      <c r="AM91" s="8"/>
      <c r="AN91" s="8"/>
      <c r="AO91" s="8"/>
      <c r="AP91" s="8"/>
    </row>
    <row r="92" spans="1:348" ht="18.399999999999999">
      <c r="A92" s="29"/>
      <c r="B92" s="16"/>
      <c r="C92" s="32"/>
      <c r="D92" s="32"/>
      <c r="E92" s="32"/>
      <c r="F92" s="32"/>
      <c r="G92" s="32"/>
      <c r="H92" s="32"/>
      <c r="I92" s="32"/>
      <c r="J92" s="32"/>
      <c r="K92" s="32"/>
      <c r="L92" s="32"/>
      <c r="M92" s="32"/>
      <c r="N92" s="32"/>
      <c r="O92" s="32"/>
      <c r="P92" s="32"/>
      <c r="Q92" s="16"/>
      <c r="R92" s="16"/>
      <c r="S92" s="29"/>
      <c r="V92" s="8"/>
      <c r="W92" s="8"/>
      <c r="X92" s="8"/>
      <c r="Y92" s="8"/>
      <c r="Z92" s="8"/>
      <c r="AJ92" s="8"/>
      <c r="AK92" s="8"/>
      <c r="AL92" s="8"/>
      <c r="AM92" s="8"/>
      <c r="AN92" s="8"/>
      <c r="AO92" s="8"/>
      <c r="AP92" s="26" t="s">
        <v>128</v>
      </c>
      <c r="AQ92" s="91">
        <f>IF(COUNT(Z70:Z83)=0,2024,MIN(Z70:Z83))</f>
        <v>2024</v>
      </c>
      <c r="AR92" s="91">
        <f>AQ92+1</f>
        <v>2025</v>
      </c>
      <c r="AS92" s="91">
        <f>AR92+1</f>
        <v>2026</v>
      </c>
      <c r="AT92" s="91">
        <f t="shared" ref="AT92:DE92" si="626">AS92+1</f>
        <v>2027</v>
      </c>
      <c r="AU92" s="91">
        <f t="shared" si="626"/>
        <v>2028</v>
      </c>
      <c r="AV92" s="91">
        <f t="shared" si="626"/>
        <v>2029</v>
      </c>
      <c r="AW92" s="91">
        <f t="shared" si="626"/>
        <v>2030</v>
      </c>
      <c r="AX92" s="91">
        <f t="shared" si="626"/>
        <v>2031</v>
      </c>
      <c r="AY92" s="91">
        <f t="shared" si="626"/>
        <v>2032</v>
      </c>
      <c r="AZ92" s="91">
        <f t="shared" si="626"/>
        <v>2033</v>
      </c>
      <c r="BA92" s="91">
        <f t="shared" si="626"/>
        <v>2034</v>
      </c>
      <c r="BB92" s="91">
        <f t="shared" si="626"/>
        <v>2035</v>
      </c>
      <c r="BC92" s="91">
        <f t="shared" si="626"/>
        <v>2036</v>
      </c>
      <c r="BD92" s="91">
        <f t="shared" si="626"/>
        <v>2037</v>
      </c>
      <c r="BE92" s="91">
        <f t="shared" si="626"/>
        <v>2038</v>
      </c>
      <c r="BF92" s="91">
        <f t="shared" si="626"/>
        <v>2039</v>
      </c>
      <c r="BG92" s="91">
        <f t="shared" si="626"/>
        <v>2040</v>
      </c>
      <c r="BH92" s="91">
        <f t="shared" si="626"/>
        <v>2041</v>
      </c>
      <c r="BI92" s="91">
        <f t="shared" si="626"/>
        <v>2042</v>
      </c>
      <c r="BJ92" s="91">
        <f t="shared" si="626"/>
        <v>2043</v>
      </c>
      <c r="BK92" s="91">
        <f t="shared" si="626"/>
        <v>2044</v>
      </c>
      <c r="BL92" s="91">
        <f t="shared" si="626"/>
        <v>2045</v>
      </c>
      <c r="BM92" s="91">
        <f t="shared" si="626"/>
        <v>2046</v>
      </c>
      <c r="BN92" s="91">
        <f t="shared" si="626"/>
        <v>2047</v>
      </c>
      <c r="BO92" s="91">
        <f t="shared" si="626"/>
        <v>2048</v>
      </c>
      <c r="BP92" s="91">
        <f t="shared" si="626"/>
        <v>2049</v>
      </c>
      <c r="BQ92" s="91">
        <f t="shared" si="626"/>
        <v>2050</v>
      </c>
      <c r="BR92" s="91">
        <f t="shared" si="626"/>
        <v>2051</v>
      </c>
      <c r="BS92" s="91">
        <f t="shared" si="626"/>
        <v>2052</v>
      </c>
      <c r="BT92" s="91">
        <f t="shared" si="626"/>
        <v>2053</v>
      </c>
      <c r="BU92" s="91">
        <f t="shared" si="626"/>
        <v>2054</v>
      </c>
      <c r="BV92" s="91">
        <f t="shared" si="626"/>
        <v>2055</v>
      </c>
      <c r="BW92" s="91">
        <f t="shared" si="626"/>
        <v>2056</v>
      </c>
      <c r="BX92" s="91">
        <f t="shared" si="626"/>
        <v>2057</v>
      </c>
      <c r="BY92" s="91">
        <f t="shared" si="626"/>
        <v>2058</v>
      </c>
      <c r="BZ92" s="91">
        <f t="shared" si="626"/>
        <v>2059</v>
      </c>
      <c r="CA92" s="91">
        <f t="shared" si="626"/>
        <v>2060</v>
      </c>
      <c r="CB92" s="91">
        <f t="shared" si="626"/>
        <v>2061</v>
      </c>
      <c r="CC92" s="91">
        <f t="shared" si="626"/>
        <v>2062</v>
      </c>
      <c r="CD92" s="91">
        <f t="shared" si="626"/>
        <v>2063</v>
      </c>
      <c r="CE92" s="91">
        <f t="shared" si="626"/>
        <v>2064</v>
      </c>
      <c r="CF92" s="91">
        <f t="shared" si="626"/>
        <v>2065</v>
      </c>
      <c r="CG92" s="91">
        <f t="shared" si="626"/>
        <v>2066</v>
      </c>
      <c r="CH92" s="91">
        <f t="shared" si="626"/>
        <v>2067</v>
      </c>
      <c r="CI92" s="91">
        <f t="shared" si="626"/>
        <v>2068</v>
      </c>
      <c r="CJ92" s="91">
        <f t="shared" si="626"/>
        <v>2069</v>
      </c>
      <c r="CK92" s="91">
        <f t="shared" si="626"/>
        <v>2070</v>
      </c>
      <c r="CL92" s="91">
        <f t="shared" si="626"/>
        <v>2071</v>
      </c>
      <c r="CM92" s="91">
        <f t="shared" si="626"/>
        <v>2072</v>
      </c>
      <c r="CN92" s="91">
        <f t="shared" si="626"/>
        <v>2073</v>
      </c>
      <c r="CO92" s="91">
        <f t="shared" si="626"/>
        <v>2074</v>
      </c>
      <c r="CP92" s="91">
        <f t="shared" si="626"/>
        <v>2075</v>
      </c>
      <c r="CQ92" s="91">
        <f t="shared" si="626"/>
        <v>2076</v>
      </c>
      <c r="CR92" s="91">
        <f t="shared" si="626"/>
        <v>2077</v>
      </c>
      <c r="CS92" s="91">
        <f t="shared" si="626"/>
        <v>2078</v>
      </c>
      <c r="CT92" s="91">
        <f t="shared" si="626"/>
        <v>2079</v>
      </c>
      <c r="CU92" s="91">
        <f t="shared" si="626"/>
        <v>2080</v>
      </c>
      <c r="CV92" s="91">
        <f t="shared" si="626"/>
        <v>2081</v>
      </c>
      <c r="CW92" s="91">
        <f t="shared" si="626"/>
        <v>2082</v>
      </c>
      <c r="CX92" s="91">
        <f t="shared" si="626"/>
        <v>2083</v>
      </c>
      <c r="CY92" s="91">
        <f t="shared" si="626"/>
        <v>2084</v>
      </c>
      <c r="CZ92" s="91">
        <f t="shared" si="626"/>
        <v>2085</v>
      </c>
      <c r="DA92" s="91">
        <f t="shared" si="626"/>
        <v>2086</v>
      </c>
      <c r="DB92" s="91">
        <f t="shared" si="626"/>
        <v>2087</v>
      </c>
      <c r="DC92" s="91">
        <f t="shared" si="626"/>
        <v>2088</v>
      </c>
      <c r="DD92" s="91">
        <f t="shared" si="626"/>
        <v>2089</v>
      </c>
      <c r="DE92" s="91">
        <f t="shared" si="626"/>
        <v>2090</v>
      </c>
      <c r="DF92" s="91">
        <f t="shared" ref="DF92:EM92" si="627">DE92+1</f>
        <v>2091</v>
      </c>
      <c r="DG92" s="91">
        <f t="shared" si="627"/>
        <v>2092</v>
      </c>
      <c r="DH92" s="91">
        <f t="shared" si="627"/>
        <v>2093</v>
      </c>
      <c r="DI92" s="91">
        <f t="shared" si="627"/>
        <v>2094</v>
      </c>
      <c r="DJ92" s="91">
        <f t="shared" si="627"/>
        <v>2095</v>
      </c>
      <c r="DK92" s="91">
        <f t="shared" si="627"/>
        <v>2096</v>
      </c>
      <c r="DL92" s="91">
        <f t="shared" si="627"/>
        <v>2097</v>
      </c>
      <c r="DM92" s="91">
        <f t="shared" si="627"/>
        <v>2098</v>
      </c>
      <c r="DN92" s="91">
        <f t="shared" si="627"/>
        <v>2099</v>
      </c>
      <c r="DO92" s="91">
        <f t="shared" si="627"/>
        <v>2100</v>
      </c>
      <c r="DP92" s="91">
        <f t="shared" si="627"/>
        <v>2101</v>
      </c>
      <c r="DQ92" s="91">
        <f t="shared" si="627"/>
        <v>2102</v>
      </c>
      <c r="DR92" s="91">
        <f t="shared" si="627"/>
        <v>2103</v>
      </c>
      <c r="DS92" s="91">
        <f t="shared" si="627"/>
        <v>2104</v>
      </c>
      <c r="DT92" s="91">
        <f t="shared" si="627"/>
        <v>2105</v>
      </c>
      <c r="DU92" s="91">
        <f t="shared" si="627"/>
        <v>2106</v>
      </c>
      <c r="DV92" s="91">
        <f t="shared" si="627"/>
        <v>2107</v>
      </c>
      <c r="DW92" s="91">
        <f t="shared" si="627"/>
        <v>2108</v>
      </c>
      <c r="DX92" s="91">
        <f t="shared" si="627"/>
        <v>2109</v>
      </c>
      <c r="DY92" s="91">
        <f t="shared" si="627"/>
        <v>2110</v>
      </c>
      <c r="DZ92" s="91">
        <f t="shared" si="627"/>
        <v>2111</v>
      </c>
      <c r="EA92" s="91">
        <f t="shared" si="627"/>
        <v>2112</v>
      </c>
      <c r="EB92" s="91">
        <f t="shared" si="627"/>
        <v>2113</v>
      </c>
      <c r="EC92" s="91">
        <f t="shared" si="627"/>
        <v>2114</v>
      </c>
      <c r="ED92" s="91">
        <f t="shared" si="627"/>
        <v>2115</v>
      </c>
      <c r="EE92" s="91">
        <f t="shared" si="627"/>
        <v>2116</v>
      </c>
      <c r="EF92" s="91">
        <f t="shared" si="627"/>
        <v>2117</v>
      </c>
      <c r="EG92" s="91">
        <f t="shared" si="627"/>
        <v>2118</v>
      </c>
      <c r="EH92" s="91">
        <f t="shared" si="627"/>
        <v>2119</v>
      </c>
      <c r="EI92" s="91">
        <f t="shared" si="627"/>
        <v>2120</v>
      </c>
      <c r="EJ92" s="91">
        <f t="shared" si="627"/>
        <v>2121</v>
      </c>
      <c r="EK92" s="91">
        <f t="shared" si="627"/>
        <v>2122</v>
      </c>
      <c r="EL92" s="91">
        <f t="shared" si="627"/>
        <v>2123</v>
      </c>
      <c r="EM92" s="91">
        <f t="shared" si="627"/>
        <v>2124</v>
      </c>
    </row>
    <row r="93" spans="1:348" ht="18.399999999999999">
      <c r="A93" s="29"/>
      <c r="B93" s="16"/>
      <c r="C93" s="32"/>
      <c r="D93" s="32"/>
      <c r="E93" s="32"/>
      <c r="F93" s="32"/>
      <c r="G93" s="32"/>
      <c r="H93" s="32"/>
      <c r="I93" s="32"/>
      <c r="J93" s="32"/>
      <c r="K93" s="32"/>
      <c r="L93" s="32"/>
      <c r="M93" s="32"/>
      <c r="N93" s="32"/>
      <c r="O93" s="32"/>
      <c r="P93" s="32"/>
      <c r="Q93" s="16"/>
      <c r="R93" s="16"/>
      <c r="S93" s="29"/>
      <c r="V93" s="8"/>
      <c r="W93" s="8"/>
      <c r="X93" s="8"/>
      <c r="Y93" s="8"/>
      <c r="Z93" s="8"/>
      <c r="AJ93" s="8"/>
      <c r="AK93" s="8"/>
      <c r="AL93" s="8"/>
      <c r="AM93" s="8"/>
      <c r="AN93" s="8"/>
      <c r="AO93" s="8"/>
      <c r="AP93" s="26" t="s">
        <v>196</v>
      </c>
      <c r="AQ93" s="92" t="e">
        <f>IF(AQ92&gt;'Emissions Tables'!$BD$22,INDEX('Emissions Tables'!$K$23:$BD$35,MATCH('General Project Info'!$D$16,'Emissions Tables'!$J$23:$J$35,0),MATCH('Emissions Tables'!$BD$22,'Emissions Tables'!$K$22:$BD$22,0)),INDEX('Emissions Tables'!$K$23:$BD$35,MATCH('General Project Info'!$D$16,'Emissions Tables'!$J$23:$J$35,0),MATCH(AQ92,'Emissions Tables'!$K$22:$BD$22,0)))/1000</f>
        <v>#N/A</v>
      </c>
      <c r="AR93" s="92" t="e">
        <f>IF(AR92&gt;'Emissions Tables'!$BD$22,INDEX('Emissions Tables'!$K$23:$BD$35,MATCH('General Project Info'!$D$16,'Emissions Tables'!$J$23:$J$35,0),MATCH('Emissions Tables'!$BD$22,'Emissions Tables'!$K$22:$BD$22,0)),INDEX('Emissions Tables'!$K$23:$BD$35,MATCH('General Project Info'!$D$16,'Emissions Tables'!$J$23:$J$35,0),MATCH(AR92,'Emissions Tables'!$K$22:$BD$22,0)))/1000</f>
        <v>#N/A</v>
      </c>
      <c r="AS93" s="92" t="e">
        <f>IF(AS92&gt;'Emissions Tables'!$BD$22,INDEX('Emissions Tables'!$K$23:$BD$35,MATCH('General Project Info'!$D$16,'Emissions Tables'!$J$23:$J$35,0),MATCH('Emissions Tables'!$BD$22,'Emissions Tables'!$K$22:$BD$22,0)),INDEX('Emissions Tables'!$K$23:$BD$35,MATCH('General Project Info'!$D$16,'Emissions Tables'!$J$23:$J$35,0),MATCH(AS92,'Emissions Tables'!$K$22:$BD$22,0)))/1000</f>
        <v>#N/A</v>
      </c>
      <c r="AT93" s="92" t="e">
        <f>IF(AT92&gt;'Emissions Tables'!$BD$22,INDEX('Emissions Tables'!$K$23:$BD$35,MATCH('General Project Info'!$D$16,'Emissions Tables'!$J$23:$J$35,0),MATCH('Emissions Tables'!$BD$22,'Emissions Tables'!$K$22:$BD$22,0)),INDEX('Emissions Tables'!$K$23:$BD$35,MATCH('General Project Info'!$D$16,'Emissions Tables'!$J$23:$J$35,0),MATCH(AT92,'Emissions Tables'!$K$22:$BD$22,0)))/1000</f>
        <v>#N/A</v>
      </c>
      <c r="AU93" s="92" t="e">
        <f>IF(AU92&gt;'Emissions Tables'!$BD$22,INDEX('Emissions Tables'!$K$23:$BD$35,MATCH('General Project Info'!$D$16,'Emissions Tables'!$J$23:$J$35,0),MATCH('Emissions Tables'!$BD$22,'Emissions Tables'!$K$22:$BD$22,0)),INDEX('Emissions Tables'!$K$23:$BD$35,MATCH('General Project Info'!$D$16,'Emissions Tables'!$J$23:$J$35,0),MATCH(AU92,'Emissions Tables'!$K$22:$BD$22,0)))/1000</f>
        <v>#N/A</v>
      </c>
      <c r="AV93" s="92" t="e">
        <f>IF(AV92&gt;'Emissions Tables'!$BD$22,INDEX('Emissions Tables'!$K$23:$BD$35,MATCH('General Project Info'!$D$16,'Emissions Tables'!$J$23:$J$35,0),MATCH('Emissions Tables'!$BD$22,'Emissions Tables'!$K$22:$BD$22,0)),INDEX('Emissions Tables'!$K$23:$BD$35,MATCH('General Project Info'!$D$16,'Emissions Tables'!$J$23:$J$35,0),MATCH(AV92,'Emissions Tables'!$K$22:$BD$22,0)))/1000</f>
        <v>#N/A</v>
      </c>
      <c r="AW93" s="92" t="e">
        <f>IF(AW92&gt;'Emissions Tables'!$BD$22,INDEX('Emissions Tables'!$K$23:$BD$35,MATCH('General Project Info'!$D$16,'Emissions Tables'!$J$23:$J$35,0),MATCH('Emissions Tables'!$BD$22,'Emissions Tables'!$K$22:$BD$22,0)),INDEX('Emissions Tables'!$K$23:$BD$35,MATCH('General Project Info'!$D$16,'Emissions Tables'!$J$23:$J$35,0),MATCH(AW92,'Emissions Tables'!$K$22:$BD$22,0)))/1000</f>
        <v>#N/A</v>
      </c>
      <c r="AX93" s="92" t="e">
        <f>IF(AX92&gt;'Emissions Tables'!$BD$22,INDEX('Emissions Tables'!$K$23:$BD$35,MATCH('General Project Info'!$D$16,'Emissions Tables'!$J$23:$J$35,0),MATCH('Emissions Tables'!$BD$22,'Emissions Tables'!$K$22:$BD$22,0)),INDEX('Emissions Tables'!$K$23:$BD$35,MATCH('General Project Info'!$D$16,'Emissions Tables'!$J$23:$J$35,0),MATCH(AX92,'Emissions Tables'!$K$22:$BD$22,0)))/1000</f>
        <v>#N/A</v>
      </c>
      <c r="AY93" s="92" t="e">
        <f>IF(AY92&gt;'Emissions Tables'!$BD$22,INDEX('Emissions Tables'!$K$23:$BD$35,MATCH('General Project Info'!$D$16,'Emissions Tables'!$J$23:$J$35,0),MATCH('Emissions Tables'!$BD$22,'Emissions Tables'!$K$22:$BD$22,0)),INDEX('Emissions Tables'!$K$23:$BD$35,MATCH('General Project Info'!$D$16,'Emissions Tables'!$J$23:$J$35,0),MATCH(AY92,'Emissions Tables'!$K$22:$BD$22,0)))/1000</f>
        <v>#N/A</v>
      </c>
      <c r="AZ93" s="92" t="e">
        <f>IF(AZ92&gt;'Emissions Tables'!$BD$22,INDEX('Emissions Tables'!$K$23:$BD$35,MATCH('General Project Info'!$D$16,'Emissions Tables'!$J$23:$J$35,0),MATCH('Emissions Tables'!$BD$22,'Emissions Tables'!$K$22:$BD$22,0)),INDEX('Emissions Tables'!$K$23:$BD$35,MATCH('General Project Info'!$D$16,'Emissions Tables'!$J$23:$J$35,0),MATCH(AZ92,'Emissions Tables'!$K$22:$BD$22,0)))/1000</f>
        <v>#N/A</v>
      </c>
      <c r="BA93" s="92" t="e">
        <f>IF(BA92&gt;'Emissions Tables'!$BD$22,INDEX('Emissions Tables'!$K$23:$BD$35,MATCH('General Project Info'!$D$16,'Emissions Tables'!$J$23:$J$35,0),MATCH('Emissions Tables'!$BD$22,'Emissions Tables'!$K$22:$BD$22,0)),INDEX('Emissions Tables'!$K$23:$BD$35,MATCH('General Project Info'!$D$16,'Emissions Tables'!$J$23:$J$35,0),MATCH(BA92,'Emissions Tables'!$K$22:$BD$22,0)))/1000</f>
        <v>#N/A</v>
      </c>
      <c r="BB93" s="92" t="e">
        <f>IF(BB92&gt;'Emissions Tables'!$BD$22,INDEX('Emissions Tables'!$K$23:$BD$35,MATCH('General Project Info'!$D$16,'Emissions Tables'!$J$23:$J$35,0),MATCH('Emissions Tables'!$BD$22,'Emissions Tables'!$K$22:$BD$22,0)),INDEX('Emissions Tables'!$K$23:$BD$35,MATCH('General Project Info'!$D$16,'Emissions Tables'!$J$23:$J$35,0),MATCH(BB92,'Emissions Tables'!$K$22:$BD$22,0)))/1000</f>
        <v>#N/A</v>
      </c>
      <c r="BC93" s="92" t="e">
        <f>IF(BC92&gt;'Emissions Tables'!$BD$22,INDEX('Emissions Tables'!$K$23:$BD$35,MATCH('General Project Info'!$D$16,'Emissions Tables'!$J$23:$J$35,0),MATCH('Emissions Tables'!$BD$22,'Emissions Tables'!$K$22:$BD$22,0)),INDEX('Emissions Tables'!$K$23:$BD$35,MATCH('General Project Info'!$D$16,'Emissions Tables'!$J$23:$J$35,0),MATCH(BC92,'Emissions Tables'!$K$22:$BD$22,0)))/1000</f>
        <v>#N/A</v>
      </c>
      <c r="BD93" s="92" t="e">
        <f>IF(BD92&gt;'Emissions Tables'!$BD$22,INDEX('Emissions Tables'!$K$23:$BD$35,MATCH('General Project Info'!$D$16,'Emissions Tables'!$J$23:$J$35,0),MATCH('Emissions Tables'!$BD$22,'Emissions Tables'!$K$22:$BD$22,0)),INDEX('Emissions Tables'!$K$23:$BD$35,MATCH('General Project Info'!$D$16,'Emissions Tables'!$J$23:$J$35,0),MATCH(BD92,'Emissions Tables'!$K$22:$BD$22,0)))/1000</f>
        <v>#N/A</v>
      </c>
      <c r="BE93" s="92" t="e">
        <f>IF(BE92&gt;'Emissions Tables'!$BD$22,INDEX('Emissions Tables'!$K$23:$BD$35,MATCH('General Project Info'!$D$16,'Emissions Tables'!$J$23:$J$35,0),MATCH('Emissions Tables'!$BD$22,'Emissions Tables'!$K$22:$BD$22,0)),INDEX('Emissions Tables'!$K$23:$BD$35,MATCH('General Project Info'!$D$16,'Emissions Tables'!$J$23:$J$35,0),MATCH(BE92,'Emissions Tables'!$K$22:$BD$22,0)))/1000</f>
        <v>#N/A</v>
      </c>
      <c r="BF93" s="92" t="e">
        <f>IF(BF92&gt;'Emissions Tables'!$BD$22,INDEX('Emissions Tables'!$K$23:$BD$35,MATCH('General Project Info'!$D$16,'Emissions Tables'!$J$23:$J$35,0),MATCH('Emissions Tables'!$BD$22,'Emissions Tables'!$K$22:$BD$22,0)),INDEX('Emissions Tables'!$K$23:$BD$35,MATCH('General Project Info'!$D$16,'Emissions Tables'!$J$23:$J$35,0),MATCH(BF92,'Emissions Tables'!$K$22:$BD$22,0)))/1000</f>
        <v>#N/A</v>
      </c>
      <c r="BG93" s="92" t="e">
        <f>IF(BG92&gt;'Emissions Tables'!$BD$22,INDEX('Emissions Tables'!$K$23:$BD$35,MATCH('General Project Info'!$D$16,'Emissions Tables'!$J$23:$J$35,0),MATCH('Emissions Tables'!$BD$22,'Emissions Tables'!$K$22:$BD$22,0)),INDEX('Emissions Tables'!$K$23:$BD$35,MATCH('General Project Info'!$D$16,'Emissions Tables'!$J$23:$J$35,0),MATCH(BG92,'Emissions Tables'!$K$22:$BD$22,0)))/1000</f>
        <v>#N/A</v>
      </c>
      <c r="BH93" s="92" t="e">
        <f>IF(BH92&gt;'Emissions Tables'!$BD$22,INDEX('Emissions Tables'!$K$23:$BD$35,MATCH('General Project Info'!$D$16,'Emissions Tables'!$J$23:$J$35,0),MATCH('Emissions Tables'!$BD$22,'Emissions Tables'!$K$22:$BD$22,0)),INDEX('Emissions Tables'!$K$23:$BD$35,MATCH('General Project Info'!$D$16,'Emissions Tables'!$J$23:$J$35,0),MATCH(BH92,'Emissions Tables'!$K$22:$BD$22,0)))/1000</f>
        <v>#N/A</v>
      </c>
      <c r="BI93" s="92" t="e">
        <f>IF(BI92&gt;'Emissions Tables'!$BD$22,INDEX('Emissions Tables'!$K$23:$BD$35,MATCH('General Project Info'!$D$16,'Emissions Tables'!$J$23:$J$35,0),MATCH('Emissions Tables'!$BD$22,'Emissions Tables'!$K$22:$BD$22,0)),INDEX('Emissions Tables'!$K$23:$BD$35,MATCH('General Project Info'!$D$16,'Emissions Tables'!$J$23:$J$35,0),MATCH(BI92,'Emissions Tables'!$K$22:$BD$22,0)))/1000</f>
        <v>#N/A</v>
      </c>
      <c r="BJ93" s="92" t="e">
        <f>IF(BJ92&gt;'Emissions Tables'!$BD$22,INDEX('Emissions Tables'!$K$23:$BD$35,MATCH('General Project Info'!$D$16,'Emissions Tables'!$J$23:$J$35,0),MATCH('Emissions Tables'!$BD$22,'Emissions Tables'!$K$22:$BD$22,0)),INDEX('Emissions Tables'!$K$23:$BD$35,MATCH('General Project Info'!$D$16,'Emissions Tables'!$J$23:$J$35,0),MATCH(BJ92,'Emissions Tables'!$K$22:$BD$22,0)))/1000</f>
        <v>#N/A</v>
      </c>
      <c r="BK93" s="92" t="e">
        <f>IF(BK92&gt;'Emissions Tables'!$BD$22,INDEX('Emissions Tables'!$K$23:$BD$35,MATCH('General Project Info'!$D$16,'Emissions Tables'!$J$23:$J$35,0),MATCH('Emissions Tables'!$BD$22,'Emissions Tables'!$K$22:$BD$22,0)),INDEX('Emissions Tables'!$K$23:$BD$35,MATCH('General Project Info'!$D$16,'Emissions Tables'!$J$23:$J$35,0),MATCH(BK92,'Emissions Tables'!$K$22:$BD$22,0)))/1000</f>
        <v>#N/A</v>
      </c>
      <c r="BL93" s="92" t="e">
        <f>IF(BL92&gt;'Emissions Tables'!$BD$22,INDEX('Emissions Tables'!$K$23:$BD$35,MATCH('General Project Info'!$D$16,'Emissions Tables'!$J$23:$J$35,0),MATCH('Emissions Tables'!$BD$22,'Emissions Tables'!$K$22:$BD$22,0)),INDEX('Emissions Tables'!$K$23:$BD$35,MATCH('General Project Info'!$D$16,'Emissions Tables'!$J$23:$J$35,0),MATCH(BL92,'Emissions Tables'!$K$22:$BD$22,0)))/1000</f>
        <v>#N/A</v>
      </c>
      <c r="BM93" s="92" t="e">
        <f>IF(BM92&gt;'Emissions Tables'!$BD$22,INDEX('Emissions Tables'!$K$23:$BD$35,MATCH('General Project Info'!$D$16,'Emissions Tables'!$J$23:$J$35,0),MATCH('Emissions Tables'!$BD$22,'Emissions Tables'!$K$22:$BD$22,0)),INDEX('Emissions Tables'!$K$23:$BD$35,MATCH('General Project Info'!$D$16,'Emissions Tables'!$J$23:$J$35,0),MATCH(BM92,'Emissions Tables'!$K$22:$BD$22,0)))/1000</f>
        <v>#N/A</v>
      </c>
      <c r="BN93" s="92" t="e">
        <f>IF(BN92&gt;'Emissions Tables'!$BD$22,INDEX('Emissions Tables'!$K$23:$BD$35,MATCH('General Project Info'!$D$16,'Emissions Tables'!$J$23:$J$35,0),MATCH('Emissions Tables'!$BD$22,'Emissions Tables'!$K$22:$BD$22,0)),INDEX('Emissions Tables'!$K$23:$BD$35,MATCH('General Project Info'!$D$16,'Emissions Tables'!$J$23:$J$35,0),MATCH(BN92,'Emissions Tables'!$K$22:$BD$22,0)))/1000</f>
        <v>#N/A</v>
      </c>
      <c r="BO93" s="92" t="e">
        <f>IF(BO92&gt;'Emissions Tables'!$BD$22,INDEX('Emissions Tables'!$K$23:$BD$35,MATCH('General Project Info'!$D$16,'Emissions Tables'!$J$23:$J$35,0),MATCH('Emissions Tables'!$BD$22,'Emissions Tables'!$K$22:$BD$22,0)),INDEX('Emissions Tables'!$K$23:$BD$35,MATCH('General Project Info'!$D$16,'Emissions Tables'!$J$23:$J$35,0),MATCH(BO92,'Emissions Tables'!$K$22:$BD$22,0)))/1000</f>
        <v>#N/A</v>
      </c>
      <c r="BP93" s="92" t="e">
        <f>IF(BP92&gt;'Emissions Tables'!$BD$22,INDEX('Emissions Tables'!$K$23:$BD$35,MATCH('General Project Info'!$D$16,'Emissions Tables'!$J$23:$J$35,0),MATCH('Emissions Tables'!$BD$22,'Emissions Tables'!$K$22:$BD$22,0)),INDEX('Emissions Tables'!$K$23:$BD$35,MATCH('General Project Info'!$D$16,'Emissions Tables'!$J$23:$J$35,0),MATCH(BP92,'Emissions Tables'!$K$22:$BD$22,0)))/1000</f>
        <v>#N/A</v>
      </c>
      <c r="BQ93" s="92" t="e">
        <f>IF(BQ92&gt;'Emissions Tables'!$BD$22,INDEX('Emissions Tables'!$K$23:$BD$35,MATCH('General Project Info'!$D$16,'Emissions Tables'!$J$23:$J$35,0),MATCH('Emissions Tables'!$BD$22,'Emissions Tables'!$K$22:$BD$22,0)),INDEX('Emissions Tables'!$K$23:$BD$35,MATCH('General Project Info'!$D$16,'Emissions Tables'!$J$23:$J$35,0),MATCH(BQ92,'Emissions Tables'!$K$22:$BD$22,0)))/1000</f>
        <v>#N/A</v>
      </c>
      <c r="BR93" s="92" t="e">
        <f>IF(BR92&gt;'Emissions Tables'!$BD$22,INDEX('Emissions Tables'!$K$23:$BD$35,MATCH('General Project Info'!$D$16,'Emissions Tables'!$J$23:$J$35,0),MATCH('Emissions Tables'!$BD$22,'Emissions Tables'!$K$22:$BD$22,0)),INDEX('Emissions Tables'!$K$23:$BD$35,MATCH('General Project Info'!$D$16,'Emissions Tables'!$J$23:$J$35,0),MATCH(BR92,'Emissions Tables'!$K$22:$BD$22,0)))/1000</f>
        <v>#N/A</v>
      </c>
      <c r="BS93" s="92" t="e">
        <f>IF(BS92&gt;'Emissions Tables'!$BD$22,INDEX('Emissions Tables'!$K$23:$BD$35,MATCH('General Project Info'!$D$16,'Emissions Tables'!$J$23:$J$35,0),MATCH('Emissions Tables'!$BD$22,'Emissions Tables'!$K$22:$BD$22,0)),INDEX('Emissions Tables'!$K$23:$BD$35,MATCH('General Project Info'!$D$16,'Emissions Tables'!$J$23:$J$35,0),MATCH(BS92,'Emissions Tables'!$K$22:$BD$22,0)))/1000</f>
        <v>#N/A</v>
      </c>
      <c r="BT93" s="92" t="e">
        <f>IF(BT92&gt;'Emissions Tables'!$BD$22,INDEX('Emissions Tables'!$K$23:$BD$35,MATCH('General Project Info'!$D$16,'Emissions Tables'!$J$23:$J$35,0),MATCH('Emissions Tables'!$BD$22,'Emissions Tables'!$K$22:$BD$22,0)),INDEX('Emissions Tables'!$K$23:$BD$35,MATCH('General Project Info'!$D$16,'Emissions Tables'!$J$23:$J$35,0),MATCH(BT92,'Emissions Tables'!$K$22:$BD$22,0)))/1000</f>
        <v>#N/A</v>
      </c>
      <c r="BU93" s="92" t="e">
        <f>IF(BU92&gt;'Emissions Tables'!$BD$22,INDEX('Emissions Tables'!$K$23:$BD$35,MATCH('General Project Info'!$D$16,'Emissions Tables'!$J$23:$J$35,0),MATCH('Emissions Tables'!$BD$22,'Emissions Tables'!$K$22:$BD$22,0)),INDEX('Emissions Tables'!$K$23:$BD$35,MATCH('General Project Info'!$D$16,'Emissions Tables'!$J$23:$J$35,0),MATCH(BU92,'Emissions Tables'!$K$22:$BD$22,0)))/1000</f>
        <v>#N/A</v>
      </c>
      <c r="BV93" s="92" t="e">
        <f>IF(BV92&gt;'Emissions Tables'!$BD$22,INDEX('Emissions Tables'!$K$23:$BD$35,MATCH('General Project Info'!$D$16,'Emissions Tables'!$J$23:$J$35,0),MATCH('Emissions Tables'!$BD$22,'Emissions Tables'!$K$22:$BD$22,0)),INDEX('Emissions Tables'!$K$23:$BD$35,MATCH('General Project Info'!$D$16,'Emissions Tables'!$J$23:$J$35,0),MATCH(BV92,'Emissions Tables'!$K$22:$BD$22,0)))/1000</f>
        <v>#N/A</v>
      </c>
      <c r="BW93" s="92" t="e">
        <f>IF(BW92&gt;'Emissions Tables'!$BD$22,INDEX('Emissions Tables'!$K$23:$BD$35,MATCH('General Project Info'!$D$16,'Emissions Tables'!$J$23:$J$35,0),MATCH('Emissions Tables'!$BD$22,'Emissions Tables'!$K$22:$BD$22,0)),INDEX('Emissions Tables'!$K$23:$BD$35,MATCH('General Project Info'!$D$16,'Emissions Tables'!$J$23:$J$35,0),MATCH(BW92,'Emissions Tables'!$K$22:$BD$22,0)))/1000</f>
        <v>#N/A</v>
      </c>
      <c r="BX93" s="92" t="e">
        <f>IF(BX92&gt;'Emissions Tables'!$BD$22,INDEX('Emissions Tables'!$K$23:$BD$35,MATCH('General Project Info'!$D$16,'Emissions Tables'!$J$23:$J$35,0),MATCH('Emissions Tables'!$BD$22,'Emissions Tables'!$K$22:$BD$22,0)),INDEX('Emissions Tables'!$K$23:$BD$35,MATCH('General Project Info'!$D$16,'Emissions Tables'!$J$23:$J$35,0),MATCH(BX92,'Emissions Tables'!$K$22:$BD$22,0)))/1000</f>
        <v>#N/A</v>
      </c>
      <c r="BY93" s="92" t="e">
        <f>IF(BY92&gt;'Emissions Tables'!$BD$22,INDEX('Emissions Tables'!$K$23:$BD$35,MATCH('General Project Info'!$D$16,'Emissions Tables'!$J$23:$J$35,0),MATCH('Emissions Tables'!$BD$22,'Emissions Tables'!$K$22:$BD$22,0)),INDEX('Emissions Tables'!$K$23:$BD$35,MATCH('General Project Info'!$D$16,'Emissions Tables'!$J$23:$J$35,0),MATCH(BY92,'Emissions Tables'!$K$22:$BD$22,0)))/1000</f>
        <v>#N/A</v>
      </c>
      <c r="BZ93" s="92" t="e">
        <f>IF(BZ92&gt;'Emissions Tables'!$BD$22,INDEX('Emissions Tables'!$K$23:$BD$35,MATCH('General Project Info'!$D$16,'Emissions Tables'!$J$23:$J$35,0),MATCH('Emissions Tables'!$BD$22,'Emissions Tables'!$K$22:$BD$22,0)),INDEX('Emissions Tables'!$K$23:$BD$35,MATCH('General Project Info'!$D$16,'Emissions Tables'!$J$23:$J$35,0),MATCH(BZ92,'Emissions Tables'!$K$22:$BD$22,0)))/1000</f>
        <v>#N/A</v>
      </c>
      <c r="CA93" s="92" t="e">
        <f>IF(CA92&gt;'Emissions Tables'!$BD$22,INDEX('Emissions Tables'!$K$23:$BD$35,MATCH('General Project Info'!$D$16,'Emissions Tables'!$J$23:$J$35,0),MATCH('Emissions Tables'!$BD$22,'Emissions Tables'!$K$22:$BD$22,0)),INDEX('Emissions Tables'!$K$23:$BD$35,MATCH('General Project Info'!$D$16,'Emissions Tables'!$J$23:$J$35,0),MATCH(CA92,'Emissions Tables'!$K$22:$BD$22,0)))/1000</f>
        <v>#N/A</v>
      </c>
      <c r="CB93" s="92" t="e">
        <f>IF(CB92&gt;'Emissions Tables'!$BD$22,INDEX('Emissions Tables'!$K$23:$BD$35,MATCH('General Project Info'!$D$16,'Emissions Tables'!$J$23:$J$35,0),MATCH('Emissions Tables'!$BD$22,'Emissions Tables'!$K$22:$BD$22,0)),INDEX('Emissions Tables'!$K$23:$BD$35,MATCH('General Project Info'!$D$16,'Emissions Tables'!$J$23:$J$35,0),MATCH(CB92,'Emissions Tables'!$K$22:$BD$22,0)))/1000</f>
        <v>#N/A</v>
      </c>
      <c r="CC93" s="92" t="e">
        <f>IF(CC92&gt;'Emissions Tables'!$BD$22,INDEX('Emissions Tables'!$K$23:$BD$35,MATCH('General Project Info'!$D$16,'Emissions Tables'!$J$23:$J$35,0),MATCH('Emissions Tables'!$BD$22,'Emissions Tables'!$K$22:$BD$22,0)),INDEX('Emissions Tables'!$K$23:$BD$35,MATCH('General Project Info'!$D$16,'Emissions Tables'!$J$23:$J$35,0),MATCH(CC92,'Emissions Tables'!$K$22:$BD$22,0)))/1000</f>
        <v>#N/A</v>
      </c>
      <c r="CD93" s="92" t="e">
        <f>IF(CD92&gt;'Emissions Tables'!$BD$22,INDEX('Emissions Tables'!$K$23:$BD$35,MATCH('General Project Info'!$D$16,'Emissions Tables'!$J$23:$J$35,0),MATCH('Emissions Tables'!$BD$22,'Emissions Tables'!$K$22:$BD$22,0)),INDEX('Emissions Tables'!$K$23:$BD$35,MATCH('General Project Info'!$D$16,'Emissions Tables'!$J$23:$J$35,0),MATCH(CD92,'Emissions Tables'!$K$22:$BD$22,0)))/1000</f>
        <v>#N/A</v>
      </c>
      <c r="CE93" s="92" t="e">
        <f>IF(CE92&gt;'Emissions Tables'!$BD$22,INDEX('Emissions Tables'!$K$23:$BD$35,MATCH('General Project Info'!$D$16,'Emissions Tables'!$J$23:$J$35,0),MATCH('Emissions Tables'!$BD$22,'Emissions Tables'!$K$22:$BD$22,0)),INDEX('Emissions Tables'!$K$23:$BD$35,MATCH('General Project Info'!$D$16,'Emissions Tables'!$J$23:$J$35,0),MATCH(CE92,'Emissions Tables'!$K$22:$BD$22,0)))/1000</f>
        <v>#N/A</v>
      </c>
      <c r="CF93" s="92" t="e">
        <f>IF(CF92&gt;'Emissions Tables'!$BD$22,INDEX('Emissions Tables'!$K$23:$BD$35,MATCH('General Project Info'!$D$16,'Emissions Tables'!$J$23:$J$35,0),MATCH('Emissions Tables'!$BD$22,'Emissions Tables'!$K$22:$BD$22,0)),INDEX('Emissions Tables'!$K$23:$BD$35,MATCH('General Project Info'!$D$16,'Emissions Tables'!$J$23:$J$35,0),MATCH(CF92,'Emissions Tables'!$K$22:$BD$22,0)))/1000</f>
        <v>#N/A</v>
      </c>
      <c r="CG93" s="92" t="e">
        <f>IF(CG92&gt;'Emissions Tables'!$BD$22,INDEX('Emissions Tables'!$K$23:$BD$35,MATCH('General Project Info'!$D$16,'Emissions Tables'!$J$23:$J$35,0),MATCH('Emissions Tables'!$BD$22,'Emissions Tables'!$K$22:$BD$22,0)),INDEX('Emissions Tables'!$K$23:$BD$35,MATCH('General Project Info'!$D$16,'Emissions Tables'!$J$23:$J$35,0),MATCH(CG92,'Emissions Tables'!$K$22:$BD$22,0)))/1000</f>
        <v>#N/A</v>
      </c>
      <c r="CH93" s="92" t="e">
        <f>IF(CH92&gt;'Emissions Tables'!$BD$22,INDEX('Emissions Tables'!$K$23:$BD$35,MATCH('General Project Info'!$D$16,'Emissions Tables'!$J$23:$J$35,0),MATCH('Emissions Tables'!$BD$22,'Emissions Tables'!$K$22:$BD$22,0)),INDEX('Emissions Tables'!$K$23:$BD$35,MATCH('General Project Info'!$D$16,'Emissions Tables'!$J$23:$J$35,0),MATCH(CH92,'Emissions Tables'!$K$22:$BD$22,0)))/1000</f>
        <v>#N/A</v>
      </c>
      <c r="CI93" s="92" t="e">
        <f>IF(CI92&gt;'Emissions Tables'!$BD$22,INDEX('Emissions Tables'!$K$23:$BD$35,MATCH('General Project Info'!$D$16,'Emissions Tables'!$J$23:$J$35,0),MATCH('Emissions Tables'!$BD$22,'Emissions Tables'!$K$22:$BD$22,0)),INDEX('Emissions Tables'!$K$23:$BD$35,MATCH('General Project Info'!$D$16,'Emissions Tables'!$J$23:$J$35,0),MATCH(CI92,'Emissions Tables'!$K$22:$BD$22,0)))/1000</f>
        <v>#N/A</v>
      </c>
      <c r="CJ93" s="92" t="e">
        <f>IF(CJ92&gt;'Emissions Tables'!$BD$22,INDEX('Emissions Tables'!$K$23:$BD$35,MATCH('General Project Info'!$D$16,'Emissions Tables'!$J$23:$J$35,0),MATCH('Emissions Tables'!$BD$22,'Emissions Tables'!$K$22:$BD$22,0)),INDEX('Emissions Tables'!$K$23:$BD$35,MATCH('General Project Info'!$D$16,'Emissions Tables'!$J$23:$J$35,0),MATCH(CJ92,'Emissions Tables'!$K$22:$BD$22,0)))/1000</f>
        <v>#N/A</v>
      </c>
      <c r="CK93" s="92" t="e">
        <f>IF(CK92&gt;'Emissions Tables'!$BD$22,INDEX('Emissions Tables'!$K$23:$BD$35,MATCH('General Project Info'!$D$16,'Emissions Tables'!$J$23:$J$35,0),MATCH('Emissions Tables'!$BD$22,'Emissions Tables'!$K$22:$BD$22,0)),INDEX('Emissions Tables'!$K$23:$BD$35,MATCH('General Project Info'!$D$16,'Emissions Tables'!$J$23:$J$35,0),MATCH(CK92,'Emissions Tables'!$K$22:$BD$22,0)))/1000</f>
        <v>#N/A</v>
      </c>
      <c r="CL93" s="92" t="e">
        <f>IF(CL92&gt;'Emissions Tables'!$BD$22,INDEX('Emissions Tables'!$K$23:$BD$35,MATCH('General Project Info'!$D$16,'Emissions Tables'!$J$23:$J$35,0),MATCH('Emissions Tables'!$BD$22,'Emissions Tables'!$K$22:$BD$22,0)),INDEX('Emissions Tables'!$K$23:$BD$35,MATCH('General Project Info'!$D$16,'Emissions Tables'!$J$23:$J$35,0),MATCH(CL92,'Emissions Tables'!$K$22:$BD$22,0)))/1000</f>
        <v>#N/A</v>
      </c>
      <c r="CM93" s="92" t="e">
        <f>IF(CM92&gt;'Emissions Tables'!$BD$22,INDEX('Emissions Tables'!$K$23:$BD$35,MATCH('General Project Info'!$D$16,'Emissions Tables'!$J$23:$J$35,0),MATCH('Emissions Tables'!$BD$22,'Emissions Tables'!$K$22:$BD$22,0)),INDEX('Emissions Tables'!$K$23:$BD$35,MATCH('General Project Info'!$D$16,'Emissions Tables'!$J$23:$J$35,0),MATCH(CM92,'Emissions Tables'!$K$22:$BD$22,0)))/1000</f>
        <v>#N/A</v>
      </c>
      <c r="CN93" s="92" t="e">
        <f>IF(CN92&gt;'Emissions Tables'!$BD$22,INDEX('Emissions Tables'!$K$23:$BD$35,MATCH('General Project Info'!$D$16,'Emissions Tables'!$J$23:$J$35,0),MATCH('Emissions Tables'!$BD$22,'Emissions Tables'!$K$22:$BD$22,0)),INDEX('Emissions Tables'!$K$23:$BD$35,MATCH('General Project Info'!$D$16,'Emissions Tables'!$J$23:$J$35,0),MATCH(CN92,'Emissions Tables'!$K$22:$BD$22,0)))/1000</f>
        <v>#N/A</v>
      </c>
      <c r="CO93" s="92" t="e">
        <f>IF(CO92&gt;'Emissions Tables'!$BD$22,INDEX('Emissions Tables'!$K$23:$BD$35,MATCH('General Project Info'!$D$16,'Emissions Tables'!$J$23:$J$35,0),MATCH('Emissions Tables'!$BD$22,'Emissions Tables'!$K$22:$BD$22,0)),INDEX('Emissions Tables'!$K$23:$BD$35,MATCH('General Project Info'!$D$16,'Emissions Tables'!$J$23:$J$35,0),MATCH(CO92,'Emissions Tables'!$K$22:$BD$22,0)))/1000</f>
        <v>#N/A</v>
      </c>
      <c r="CP93" s="92" t="e">
        <f>IF(CP92&gt;'Emissions Tables'!$BD$22,INDEX('Emissions Tables'!$K$23:$BD$35,MATCH('General Project Info'!$D$16,'Emissions Tables'!$J$23:$J$35,0),MATCH('Emissions Tables'!$BD$22,'Emissions Tables'!$K$22:$BD$22,0)),INDEX('Emissions Tables'!$K$23:$BD$35,MATCH('General Project Info'!$D$16,'Emissions Tables'!$J$23:$J$35,0),MATCH(CP92,'Emissions Tables'!$K$22:$BD$22,0)))/1000</f>
        <v>#N/A</v>
      </c>
      <c r="CQ93" s="92" t="e">
        <f>IF(CQ92&gt;'Emissions Tables'!$BD$22,INDEX('Emissions Tables'!$K$23:$BD$35,MATCH('General Project Info'!$D$16,'Emissions Tables'!$J$23:$J$35,0),MATCH('Emissions Tables'!$BD$22,'Emissions Tables'!$K$22:$BD$22,0)),INDEX('Emissions Tables'!$K$23:$BD$35,MATCH('General Project Info'!$D$16,'Emissions Tables'!$J$23:$J$35,0),MATCH(CQ92,'Emissions Tables'!$K$22:$BD$22,0)))/1000</f>
        <v>#N/A</v>
      </c>
      <c r="CR93" s="92" t="e">
        <f>IF(CR92&gt;'Emissions Tables'!$BD$22,INDEX('Emissions Tables'!$K$23:$BD$35,MATCH('General Project Info'!$D$16,'Emissions Tables'!$J$23:$J$35,0),MATCH('Emissions Tables'!$BD$22,'Emissions Tables'!$K$22:$BD$22,0)),INDEX('Emissions Tables'!$K$23:$BD$35,MATCH('General Project Info'!$D$16,'Emissions Tables'!$J$23:$J$35,0),MATCH(CR92,'Emissions Tables'!$K$22:$BD$22,0)))/1000</f>
        <v>#N/A</v>
      </c>
      <c r="CS93" s="92" t="e">
        <f>IF(CS92&gt;'Emissions Tables'!$BD$22,INDEX('Emissions Tables'!$K$23:$BD$35,MATCH('General Project Info'!$D$16,'Emissions Tables'!$J$23:$J$35,0),MATCH('Emissions Tables'!$BD$22,'Emissions Tables'!$K$22:$BD$22,0)),INDEX('Emissions Tables'!$K$23:$BD$35,MATCH('General Project Info'!$D$16,'Emissions Tables'!$J$23:$J$35,0),MATCH(CS92,'Emissions Tables'!$K$22:$BD$22,0)))/1000</f>
        <v>#N/A</v>
      </c>
      <c r="CT93" s="92" t="e">
        <f>IF(CT92&gt;'Emissions Tables'!$BD$22,INDEX('Emissions Tables'!$K$23:$BD$35,MATCH('General Project Info'!$D$16,'Emissions Tables'!$J$23:$J$35,0),MATCH('Emissions Tables'!$BD$22,'Emissions Tables'!$K$22:$BD$22,0)),INDEX('Emissions Tables'!$K$23:$BD$35,MATCH('General Project Info'!$D$16,'Emissions Tables'!$J$23:$J$35,0),MATCH(CT92,'Emissions Tables'!$K$22:$BD$22,0)))/1000</f>
        <v>#N/A</v>
      </c>
      <c r="CU93" s="92" t="e">
        <f>IF(CU92&gt;'Emissions Tables'!$BD$22,INDEX('Emissions Tables'!$K$23:$BD$35,MATCH('General Project Info'!$D$16,'Emissions Tables'!$J$23:$J$35,0),MATCH('Emissions Tables'!$BD$22,'Emissions Tables'!$K$22:$BD$22,0)),INDEX('Emissions Tables'!$K$23:$BD$35,MATCH('General Project Info'!$D$16,'Emissions Tables'!$J$23:$J$35,0),MATCH(CU92,'Emissions Tables'!$K$22:$BD$22,0)))/1000</f>
        <v>#N/A</v>
      </c>
      <c r="CV93" s="92" t="e">
        <f>IF(CV92&gt;'Emissions Tables'!$BD$22,INDEX('Emissions Tables'!$K$23:$BD$35,MATCH('General Project Info'!$D$16,'Emissions Tables'!$J$23:$J$35,0),MATCH('Emissions Tables'!$BD$22,'Emissions Tables'!$K$22:$BD$22,0)),INDEX('Emissions Tables'!$K$23:$BD$35,MATCH('General Project Info'!$D$16,'Emissions Tables'!$J$23:$J$35,0),MATCH(CV92,'Emissions Tables'!$K$22:$BD$22,0)))/1000</f>
        <v>#N/A</v>
      </c>
      <c r="CW93" s="92" t="e">
        <f>IF(CW92&gt;'Emissions Tables'!$BD$22,INDEX('Emissions Tables'!$K$23:$BD$35,MATCH('General Project Info'!$D$16,'Emissions Tables'!$J$23:$J$35,0),MATCH('Emissions Tables'!$BD$22,'Emissions Tables'!$K$22:$BD$22,0)),INDEX('Emissions Tables'!$K$23:$BD$35,MATCH('General Project Info'!$D$16,'Emissions Tables'!$J$23:$J$35,0),MATCH(CW92,'Emissions Tables'!$K$22:$BD$22,0)))/1000</f>
        <v>#N/A</v>
      </c>
      <c r="CX93" s="92" t="e">
        <f>IF(CX92&gt;'Emissions Tables'!$BD$22,INDEX('Emissions Tables'!$K$23:$BD$35,MATCH('General Project Info'!$D$16,'Emissions Tables'!$J$23:$J$35,0),MATCH('Emissions Tables'!$BD$22,'Emissions Tables'!$K$22:$BD$22,0)),INDEX('Emissions Tables'!$K$23:$BD$35,MATCH('General Project Info'!$D$16,'Emissions Tables'!$J$23:$J$35,0),MATCH(CX92,'Emissions Tables'!$K$22:$BD$22,0)))/1000</f>
        <v>#N/A</v>
      </c>
      <c r="CY93" s="92" t="e">
        <f>IF(CY92&gt;'Emissions Tables'!$BD$22,INDEX('Emissions Tables'!$K$23:$BD$35,MATCH('General Project Info'!$D$16,'Emissions Tables'!$J$23:$J$35,0),MATCH('Emissions Tables'!$BD$22,'Emissions Tables'!$K$22:$BD$22,0)),INDEX('Emissions Tables'!$K$23:$BD$35,MATCH('General Project Info'!$D$16,'Emissions Tables'!$J$23:$J$35,0),MATCH(CY92,'Emissions Tables'!$K$22:$BD$22,0)))/1000</f>
        <v>#N/A</v>
      </c>
      <c r="CZ93" s="92" t="e">
        <f>IF(CZ92&gt;'Emissions Tables'!$BD$22,INDEX('Emissions Tables'!$K$23:$BD$35,MATCH('General Project Info'!$D$16,'Emissions Tables'!$J$23:$J$35,0),MATCH('Emissions Tables'!$BD$22,'Emissions Tables'!$K$22:$BD$22,0)),INDEX('Emissions Tables'!$K$23:$BD$35,MATCH('General Project Info'!$D$16,'Emissions Tables'!$J$23:$J$35,0),MATCH(CZ92,'Emissions Tables'!$K$22:$BD$22,0)))/1000</f>
        <v>#N/A</v>
      </c>
      <c r="DA93" s="92" t="e">
        <f>IF(DA92&gt;'Emissions Tables'!$BD$22,INDEX('Emissions Tables'!$K$23:$BD$35,MATCH('General Project Info'!$D$16,'Emissions Tables'!$J$23:$J$35,0),MATCH('Emissions Tables'!$BD$22,'Emissions Tables'!$K$22:$BD$22,0)),INDEX('Emissions Tables'!$K$23:$BD$35,MATCH('General Project Info'!$D$16,'Emissions Tables'!$J$23:$J$35,0),MATCH(DA92,'Emissions Tables'!$K$22:$BD$22,0)))/1000</f>
        <v>#N/A</v>
      </c>
      <c r="DB93" s="92" t="e">
        <f>IF(DB92&gt;'Emissions Tables'!$BD$22,INDEX('Emissions Tables'!$K$23:$BD$35,MATCH('General Project Info'!$D$16,'Emissions Tables'!$J$23:$J$35,0),MATCH('Emissions Tables'!$BD$22,'Emissions Tables'!$K$22:$BD$22,0)),INDEX('Emissions Tables'!$K$23:$BD$35,MATCH('General Project Info'!$D$16,'Emissions Tables'!$J$23:$J$35,0),MATCH(DB92,'Emissions Tables'!$K$22:$BD$22,0)))/1000</f>
        <v>#N/A</v>
      </c>
      <c r="DC93" s="92" t="e">
        <f>IF(DC92&gt;'Emissions Tables'!$BD$22,INDEX('Emissions Tables'!$K$23:$BD$35,MATCH('General Project Info'!$D$16,'Emissions Tables'!$J$23:$J$35,0),MATCH('Emissions Tables'!$BD$22,'Emissions Tables'!$K$22:$BD$22,0)),INDEX('Emissions Tables'!$K$23:$BD$35,MATCH('General Project Info'!$D$16,'Emissions Tables'!$J$23:$J$35,0),MATCH(DC92,'Emissions Tables'!$K$22:$BD$22,0)))/1000</f>
        <v>#N/A</v>
      </c>
      <c r="DD93" s="92" t="e">
        <f>IF(DD92&gt;'Emissions Tables'!$BD$22,INDEX('Emissions Tables'!$K$23:$BD$35,MATCH('General Project Info'!$D$16,'Emissions Tables'!$J$23:$J$35,0),MATCH('Emissions Tables'!$BD$22,'Emissions Tables'!$K$22:$BD$22,0)),INDEX('Emissions Tables'!$K$23:$BD$35,MATCH('General Project Info'!$D$16,'Emissions Tables'!$J$23:$J$35,0),MATCH(DD92,'Emissions Tables'!$K$22:$BD$22,0)))/1000</f>
        <v>#N/A</v>
      </c>
      <c r="DE93" s="92" t="e">
        <f>IF(DE92&gt;'Emissions Tables'!$BD$22,INDEX('Emissions Tables'!$K$23:$BD$35,MATCH('General Project Info'!$D$16,'Emissions Tables'!$J$23:$J$35,0),MATCH('Emissions Tables'!$BD$22,'Emissions Tables'!$K$22:$BD$22,0)),INDEX('Emissions Tables'!$K$23:$BD$35,MATCH('General Project Info'!$D$16,'Emissions Tables'!$J$23:$J$35,0),MATCH(DE92,'Emissions Tables'!$K$22:$BD$22,0)))/1000</f>
        <v>#N/A</v>
      </c>
      <c r="DF93" s="92" t="e">
        <f>IF(DF92&gt;'Emissions Tables'!$BD$22,INDEX('Emissions Tables'!$K$23:$BD$35,MATCH('General Project Info'!$D$16,'Emissions Tables'!$J$23:$J$35,0),MATCH('Emissions Tables'!$BD$22,'Emissions Tables'!$K$22:$BD$22,0)),INDEX('Emissions Tables'!$K$23:$BD$35,MATCH('General Project Info'!$D$16,'Emissions Tables'!$J$23:$J$35,0),MATCH(DF92,'Emissions Tables'!$K$22:$BD$22,0)))/1000</f>
        <v>#N/A</v>
      </c>
      <c r="DG93" s="92" t="e">
        <f>IF(DG92&gt;'Emissions Tables'!$BD$22,INDEX('Emissions Tables'!$K$23:$BD$35,MATCH('General Project Info'!$D$16,'Emissions Tables'!$J$23:$J$35,0),MATCH('Emissions Tables'!$BD$22,'Emissions Tables'!$K$22:$BD$22,0)),INDEX('Emissions Tables'!$K$23:$BD$35,MATCH('General Project Info'!$D$16,'Emissions Tables'!$J$23:$J$35,0),MATCH(DG92,'Emissions Tables'!$K$22:$BD$22,0)))/1000</f>
        <v>#N/A</v>
      </c>
      <c r="DH93" s="92" t="e">
        <f>IF(DH92&gt;'Emissions Tables'!$BD$22,INDEX('Emissions Tables'!$K$23:$BD$35,MATCH('General Project Info'!$D$16,'Emissions Tables'!$J$23:$J$35,0),MATCH('Emissions Tables'!$BD$22,'Emissions Tables'!$K$22:$BD$22,0)),INDEX('Emissions Tables'!$K$23:$BD$35,MATCH('General Project Info'!$D$16,'Emissions Tables'!$J$23:$J$35,0),MATCH(DH92,'Emissions Tables'!$K$22:$BD$22,0)))/1000</f>
        <v>#N/A</v>
      </c>
      <c r="DI93" s="92" t="e">
        <f>IF(DI92&gt;'Emissions Tables'!$BD$22,INDEX('Emissions Tables'!$K$23:$BD$35,MATCH('General Project Info'!$D$16,'Emissions Tables'!$J$23:$J$35,0),MATCH('Emissions Tables'!$BD$22,'Emissions Tables'!$K$22:$BD$22,0)),INDEX('Emissions Tables'!$K$23:$BD$35,MATCH('General Project Info'!$D$16,'Emissions Tables'!$J$23:$J$35,0),MATCH(DI92,'Emissions Tables'!$K$22:$BD$22,0)))/1000</f>
        <v>#N/A</v>
      </c>
      <c r="DJ93" s="92" t="e">
        <f>IF(DJ92&gt;'Emissions Tables'!$BD$22,INDEX('Emissions Tables'!$K$23:$BD$35,MATCH('General Project Info'!$D$16,'Emissions Tables'!$J$23:$J$35,0),MATCH('Emissions Tables'!$BD$22,'Emissions Tables'!$K$22:$BD$22,0)),INDEX('Emissions Tables'!$K$23:$BD$35,MATCH('General Project Info'!$D$16,'Emissions Tables'!$J$23:$J$35,0),MATCH(DJ92,'Emissions Tables'!$K$22:$BD$22,0)))/1000</f>
        <v>#N/A</v>
      </c>
      <c r="DK93" s="92" t="e">
        <f>IF(DK92&gt;'Emissions Tables'!$BD$22,INDEX('Emissions Tables'!$K$23:$BD$35,MATCH('General Project Info'!$D$16,'Emissions Tables'!$J$23:$J$35,0),MATCH('Emissions Tables'!$BD$22,'Emissions Tables'!$K$22:$BD$22,0)),INDEX('Emissions Tables'!$K$23:$BD$35,MATCH('General Project Info'!$D$16,'Emissions Tables'!$J$23:$J$35,0),MATCH(DK92,'Emissions Tables'!$K$22:$BD$22,0)))/1000</f>
        <v>#N/A</v>
      </c>
      <c r="DL93" s="92" t="e">
        <f>IF(DL92&gt;'Emissions Tables'!$BD$22,INDEX('Emissions Tables'!$K$23:$BD$35,MATCH('General Project Info'!$D$16,'Emissions Tables'!$J$23:$J$35,0),MATCH('Emissions Tables'!$BD$22,'Emissions Tables'!$K$22:$BD$22,0)),INDEX('Emissions Tables'!$K$23:$BD$35,MATCH('General Project Info'!$D$16,'Emissions Tables'!$J$23:$J$35,0),MATCH(DL92,'Emissions Tables'!$K$22:$BD$22,0)))/1000</f>
        <v>#N/A</v>
      </c>
      <c r="DM93" s="92" t="e">
        <f>IF(DM92&gt;'Emissions Tables'!$BD$22,INDEX('Emissions Tables'!$K$23:$BD$35,MATCH('General Project Info'!$D$16,'Emissions Tables'!$J$23:$J$35,0),MATCH('Emissions Tables'!$BD$22,'Emissions Tables'!$K$22:$BD$22,0)),INDEX('Emissions Tables'!$K$23:$BD$35,MATCH('General Project Info'!$D$16,'Emissions Tables'!$J$23:$J$35,0),MATCH(DM92,'Emissions Tables'!$K$22:$BD$22,0)))/1000</f>
        <v>#N/A</v>
      </c>
      <c r="DN93" s="92" t="e">
        <f>IF(DN92&gt;'Emissions Tables'!$BD$22,INDEX('Emissions Tables'!$K$23:$BD$35,MATCH('General Project Info'!$D$16,'Emissions Tables'!$J$23:$J$35,0),MATCH('Emissions Tables'!$BD$22,'Emissions Tables'!$K$22:$BD$22,0)),INDEX('Emissions Tables'!$K$23:$BD$35,MATCH('General Project Info'!$D$16,'Emissions Tables'!$J$23:$J$35,0),MATCH(DN92,'Emissions Tables'!$K$22:$BD$22,0)))/1000</f>
        <v>#N/A</v>
      </c>
      <c r="DO93" s="92" t="e">
        <f>IF(DO92&gt;'Emissions Tables'!$BD$22,INDEX('Emissions Tables'!$K$23:$BD$35,MATCH('General Project Info'!$D$16,'Emissions Tables'!$J$23:$J$35,0),MATCH('Emissions Tables'!$BD$22,'Emissions Tables'!$K$22:$BD$22,0)),INDEX('Emissions Tables'!$K$23:$BD$35,MATCH('General Project Info'!$D$16,'Emissions Tables'!$J$23:$J$35,0),MATCH(DO92,'Emissions Tables'!$K$22:$BD$22,0)))/1000</f>
        <v>#N/A</v>
      </c>
      <c r="DP93" s="92" t="e">
        <f>IF(DP92&gt;'Emissions Tables'!$BD$22,INDEX('Emissions Tables'!$K$23:$BD$35,MATCH('General Project Info'!$D$16,'Emissions Tables'!$J$23:$J$35,0),MATCH('Emissions Tables'!$BD$22,'Emissions Tables'!$K$22:$BD$22,0)),INDEX('Emissions Tables'!$K$23:$BD$35,MATCH('General Project Info'!$D$16,'Emissions Tables'!$J$23:$J$35,0),MATCH(DP92,'Emissions Tables'!$K$22:$BD$22,0)))/1000</f>
        <v>#N/A</v>
      </c>
      <c r="DQ93" s="92" t="e">
        <f>IF(DQ92&gt;'Emissions Tables'!$BD$22,INDEX('Emissions Tables'!$K$23:$BD$35,MATCH('General Project Info'!$D$16,'Emissions Tables'!$J$23:$J$35,0),MATCH('Emissions Tables'!$BD$22,'Emissions Tables'!$K$22:$BD$22,0)),INDEX('Emissions Tables'!$K$23:$BD$35,MATCH('General Project Info'!$D$16,'Emissions Tables'!$J$23:$J$35,0),MATCH(DQ92,'Emissions Tables'!$K$22:$BD$22,0)))/1000</f>
        <v>#N/A</v>
      </c>
      <c r="DR93" s="92" t="e">
        <f>IF(DR92&gt;'Emissions Tables'!$BD$22,INDEX('Emissions Tables'!$K$23:$BD$35,MATCH('General Project Info'!$D$16,'Emissions Tables'!$J$23:$J$35,0),MATCH('Emissions Tables'!$BD$22,'Emissions Tables'!$K$22:$BD$22,0)),INDEX('Emissions Tables'!$K$23:$BD$35,MATCH('General Project Info'!$D$16,'Emissions Tables'!$J$23:$J$35,0),MATCH(DR92,'Emissions Tables'!$K$22:$BD$22,0)))/1000</f>
        <v>#N/A</v>
      </c>
      <c r="DS93" s="92" t="e">
        <f>IF(DS92&gt;'Emissions Tables'!$BD$22,INDEX('Emissions Tables'!$K$23:$BD$35,MATCH('General Project Info'!$D$16,'Emissions Tables'!$J$23:$J$35,0),MATCH('Emissions Tables'!$BD$22,'Emissions Tables'!$K$22:$BD$22,0)),INDEX('Emissions Tables'!$K$23:$BD$35,MATCH('General Project Info'!$D$16,'Emissions Tables'!$J$23:$J$35,0),MATCH(DS92,'Emissions Tables'!$K$22:$BD$22,0)))/1000</f>
        <v>#N/A</v>
      </c>
      <c r="DT93" s="92" t="e">
        <f>IF(DT92&gt;'Emissions Tables'!$BD$22,INDEX('Emissions Tables'!$K$23:$BD$35,MATCH('General Project Info'!$D$16,'Emissions Tables'!$J$23:$J$35,0),MATCH('Emissions Tables'!$BD$22,'Emissions Tables'!$K$22:$BD$22,0)),INDEX('Emissions Tables'!$K$23:$BD$35,MATCH('General Project Info'!$D$16,'Emissions Tables'!$J$23:$J$35,0),MATCH(DT92,'Emissions Tables'!$K$22:$BD$22,0)))/1000</f>
        <v>#N/A</v>
      </c>
      <c r="DU93" s="92" t="e">
        <f>IF(DU92&gt;'Emissions Tables'!$BD$22,INDEX('Emissions Tables'!$K$23:$BD$35,MATCH('General Project Info'!$D$16,'Emissions Tables'!$J$23:$J$35,0),MATCH('Emissions Tables'!$BD$22,'Emissions Tables'!$K$22:$BD$22,0)),INDEX('Emissions Tables'!$K$23:$BD$35,MATCH('General Project Info'!$D$16,'Emissions Tables'!$J$23:$J$35,0),MATCH(DU92,'Emissions Tables'!$K$22:$BD$22,0)))/1000</f>
        <v>#N/A</v>
      </c>
      <c r="DV93" s="92" t="e">
        <f>IF(DV92&gt;'Emissions Tables'!$BD$22,INDEX('Emissions Tables'!$K$23:$BD$35,MATCH('General Project Info'!$D$16,'Emissions Tables'!$J$23:$J$35,0),MATCH('Emissions Tables'!$BD$22,'Emissions Tables'!$K$22:$BD$22,0)),INDEX('Emissions Tables'!$K$23:$BD$35,MATCH('General Project Info'!$D$16,'Emissions Tables'!$J$23:$J$35,0),MATCH(DV92,'Emissions Tables'!$K$22:$BD$22,0)))/1000</f>
        <v>#N/A</v>
      </c>
      <c r="DW93" s="92" t="e">
        <f>IF(DW92&gt;'Emissions Tables'!$BD$22,INDEX('Emissions Tables'!$K$23:$BD$35,MATCH('General Project Info'!$D$16,'Emissions Tables'!$J$23:$J$35,0),MATCH('Emissions Tables'!$BD$22,'Emissions Tables'!$K$22:$BD$22,0)),INDEX('Emissions Tables'!$K$23:$BD$35,MATCH('General Project Info'!$D$16,'Emissions Tables'!$J$23:$J$35,0),MATCH(DW92,'Emissions Tables'!$K$22:$BD$22,0)))/1000</f>
        <v>#N/A</v>
      </c>
      <c r="DX93" s="92" t="e">
        <f>IF(DX92&gt;'Emissions Tables'!$BD$22,INDEX('Emissions Tables'!$K$23:$BD$35,MATCH('General Project Info'!$D$16,'Emissions Tables'!$J$23:$J$35,0),MATCH('Emissions Tables'!$BD$22,'Emissions Tables'!$K$22:$BD$22,0)),INDEX('Emissions Tables'!$K$23:$BD$35,MATCH('General Project Info'!$D$16,'Emissions Tables'!$J$23:$J$35,0),MATCH(DX92,'Emissions Tables'!$K$22:$BD$22,0)))/1000</f>
        <v>#N/A</v>
      </c>
      <c r="DY93" s="92" t="e">
        <f>IF(DY92&gt;'Emissions Tables'!$BD$22,INDEX('Emissions Tables'!$K$23:$BD$35,MATCH('General Project Info'!$D$16,'Emissions Tables'!$J$23:$J$35,0),MATCH('Emissions Tables'!$BD$22,'Emissions Tables'!$K$22:$BD$22,0)),INDEX('Emissions Tables'!$K$23:$BD$35,MATCH('General Project Info'!$D$16,'Emissions Tables'!$J$23:$J$35,0),MATCH(DY92,'Emissions Tables'!$K$22:$BD$22,0)))/1000</f>
        <v>#N/A</v>
      </c>
      <c r="DZ93" s="92" t="e">
        <f>IF(DZ92&gt;'Emissions Tables'!$BD$22,INDEX('Emissions Tables'!$K$23:$BD$35,MATCH('General Project Info'!$D$16,'Emissions Tables'!$J$23:$J$35,0),MATCH('Emissions Tables'!$BD$22,'Emissions Tables'!$K$22:$BD$22,0)),INDEX('Emissions Tables'!$K$23:$BD$35,MATCH('General Project Info'!$D$16,'Emissions Tables'!$J$23:$J$35,0),MATCH(DZ92,'Emissions Tables'!$K$22:$BD$22,0)))/1000</f>
        <v>#N/A</v>
      </c>
      <c r="EA93" s="92" t="e">
        <f>IF(EA92&gt;'Emissions Tables'!$BD$22,INDEX('Emissions Tables'!$K$23:$BD$35,MATCH('General Project Info'!$D$16,'Emissions Tables'!$J$23:$J$35,0),MATCH('Emissions Tables'!$BD$22,'Emissions Tables'!$K$22:$BD$22,0)),INDEX('Emissions Tables'!$K$23:$BD$35,MATCH('General Project Info'!$D$16,'Emissions Tables'!$J$23:$J$35,0),MATCH(EA92,'Emissions Tables'!$K$22:$BD$22,0)))/1000</f>
        <v>#N/A</v>
      </c>
      <c r="EB93" s="92" t="e">
        <f>IF(EB92&gt;'Emissions Tables'!$BD$22,INDEX('Emissions Tables'!$K$23:$BD$35,MATCH('General Project Info'!$D$16,'Emissions Tables'!$J$23:$J$35,0),MATCH('Emissions Tables'!$BD$22,'Emissions Tables'!$K$22:$BD$22,0)),INDEX('Emissions Tables'!$K$23:$BD$35,MATCH('General Project Info'!$D$16,'Emissions Tables'!$J$23:$J$35,0),MATCH(EB92,'Emissions Tables'!$K$22:$BD$22,0)))/1000</f>
        <v>#N/A</v>
      </c>
      <c r="EC93" s="92" t="e">
        <f>IF(EC92&gt;'Emissions Tables'!$BD$22,INDEX('Emissions Tables'!$K$23:$BD$35,MATCH('General Project Info'!$D$16,'Emissions Tables'!$J$23:$J$35,0),MATCH('Emissions Tables'!$BD$22,'Emissions Tables'!$K$22:$BD$22,0)),INDEX('Emissions Tables'!$K$23:$BD$35,MATCH('General Project Info'!$D$16,'Emissions Tables'!$J$23:$J$35,0),MATCH(EC92,'Emissions Tables'!$K$22:$BD$22,0)))/1000</f>
        <v>#N/A</v>
      </c>
      <c r="ED93" s="92" t="e">
        <f>IF(ED92&gt;'Emissions Tables'!$BD$22,INDEX('Emissions Tables'!$K$23:$BD$35,MATCH('General Project Info'!$D$16,'Emissions Tables'!$J$23:$J$35,0),MATCH('Emissions Tables'!$BD$22,'Emissions Tables'!$K$22:$BD$22,0)),INDEX('Emissions Tables'!$K$23:$BD$35,MATCH('General Project Info'!$D$16,'Emissions Tables'!$J$23:$J$35,0),MATCH(ED92,'Emissions Tables'!$K$22:$BD$22,0)))/1000</f>
        <v>#N/A</v>
      </c>
      <c r="EE93" s="92" t="e">
        <f>IF(EE92&gt;'Emissions Tables'!$BD$22,INDEX('Emissions Tables'!$K$23:$BD$35,MATCH('General Project Info'!$D$16,'Emissions Tables'!$J$23:$J$35,0),MATCH('Emissions Tables'!$BD$22,'Emissions Tables'!$K$22:$BD$22,0)),INDEX('Emissions Tables'!$K$23:$BD$35,MATCH('General Project Info'!$D$16,'Emissions Tables'!$J$23:$J$35,0),MATCH(EE92,'Emissions Tables'!$K$22:$BD$22,0)))/1000</f>
        <v>#N/A</v>
      </c>
      <c r="EF93" s="92" t="e">
        <f>IF(EF92&gt;'Emissions Tables'!$BD$22,INDEX('Emissions Tables'!$K$23:$BD$35,MATCH('General Project Info'!$D$16,'Emissions Tables'!$J$23:$J$35,0),MATCH('Emissions Tables'!$BD$22,'Emissions Tables'!$K$22:$BD$22,0)),INDEX('Emissions Tables'!$K$23:$BD$35,MATCH('General Project Info'!$D$16,'Emissions Tables'!$J$23:$J$35,0),MATCH(EF92,'Emissions Tables'!$K$22:$BD$22,0)))/1000</f>
        <v>#N/A</v>
      </c>
      <c r="EG93" s="92" t="e">
        <f>IF(EG92&gt;'Emissions Tables'!$BD$22,INDEX('Emissions Tables'!$K$23:$BD$35,MATCH('General Project Info'!$D$16,'Emissions Tables'!$J$23:$J$35,0),MATCH('Emissions Tables'!$BD$22,'Emissions Tables'!$K$22:$BD$22,0)),INDEX('Emissions Tables'!$K$23:$BD$35,MATCH('General Project Info'!$D$16,'Emissions Tables'!$J$23:$J$35,0),MATCH(EG92,'Emissions Tables'!$K$22:$BD$22,0)))/1000</f>
        <v>#N/A</v>
      </c>
      <c r="EH93" s="92" t="e">
        <f>IF(EH92&gt;'Emissions Tables'!$BD$22,INDEX('Emissions Tables'!$K$23:$BD$35,MATCH('General Project Info'!$D$16,'Emissions Tables'!$J$23:$J$35,0),MATCH('Emissions Tables'!$BD$22,'Emissions Tables'!$K$22:$BD$22,0)),INDEX('Emissions Tables'!$K$23:$BD$35,MATCH('General Project Info'!$D$16,'Emissions Tables'!$J$23:$J$35,0),MATCH(EH92,'Emissions Tables'!$K$22:$BD$22,0)))/1000</f>
        <v>#N/A</v>
      </c>
      <c r="EI93" s="92" t="e">
        <f>IF(EI92&gt;'Emissions Tables'!$BD$22,INDEX('Emissions Tables'!$K$23:$BD$35,MATCH('General Project Info'!$D$16,'Emissions Tables'!$J$23:$J$35,0),MATCH('Emissions Tables'!$BD$22,'Emissions Tables'!$K$22:$BD$22,0)),INDEX('Emissions Tables'!$K$23:$BD$35,MATCH('General Project Info'!$D$16,'Emissions Tables'!$J$23:$J$35,0),MATCH(EI92,'Emissions Tables'!$K$22:$BD$22,0)))/1000</f>
        <v>#N/A</v>
      </c>
      <c r="EJ93" s="92" t="e">
        <f>IF(EJ92&gt;'Emissions Tables'!$BD$22,INDEX('Emissions Tables'!$K$23:$BD$35,MATCH('General Project Info'!$D$16,'Emissions Tables'!$J$23:$J$35,0),MATCH('Emissions Tables'!$BD$22,'Emissions Tables'!$K$22:$BD$22,0)),INDEX('Emissions Tables'!$K$23:$BD$35,MATCH('General Project Info'!$D$16,'Emissions Tables'!$J$23:$J$35,0),MATCH(EJ92,'Emissions Tables'!$K$22:$BD$22,0)))/1000</f>
        <v>#N/A</v>
      </c>
      <c r="EK93" s="92" t="e">
        <f>IF(EK92&gt;'Emissions Tables'!$BD$22,INDEX('Emissions Tables'!$K$23:$BD$35,MATCH('General Project Info'!$D$16,'Emissions Tables'!$J$23:$J$35,0),MATCH('Emissions Tables'!$BD$22,'Emissions Tables'!$K$22:$BD$22,0)),INDEX('Emissions Tables'!$K$23:$BD$35,MATCH('General Project Info'!$D$16,'Emissions Tables'!$J$23:$J$35,0),MATCH(EK92,'Emissions Tables'!$K$22:$BD$22,0)))/1000</f>
        <v>#N/A</v>
      </c>
      <c r="EL93" s="92" t="e">
        <f>IF(EL92&gt;'Emissions Tables'!$BD$22,INDEX('Emissions Tables'!$K$23:$BD$35,MATCH('General Project Info'!$D$16,'Emissions Tables'!$J$23:$J$35,0),MATCH('Emissions Tables'!$BD$22,'Emissions Tables'!$K$22:$BD$22,0)),INDEX('Emissions Tables'!$K$23:$BD$35,MATCH('General Project Info'!$D$16,'Emissions Tables'!$J$23:$J$35,0),MATCH(EL92,'Emissions Tables'!$K$22:$BD$22,0)))/1000</f>
        <v>#N/A</v>
      </c>
      <c r="EM93" s="92" t="e">
        <f>IF(EM92&gt;'Emissions Tables'!$BD$22,INDEX('Emissions Tables'!$K$23:$BD$35,MATCH('General Project Info'!$D$16,'Emissions Tables'!$J$23:$J$35,0),MATCH('Emissions Tables'!$BD$22,'Emissions Tables'!$K$22:$BD$22,0)),INDEX('Emissions Tables'!$K$23:$BD$35,MATCH('General Project Info'!$D$16,'Emissions Tables'!$J$23:$J$35,0),MATCH(EM92,'Emissions Tables'!$K$22:$BD$22,0)))/1000</f>
        <v>#N/A</v>
      </c>
    </row>
    <row r="94" spans="1:348" ht="18.399999999999999">
      <c r="A94" s="29"/>
      <c r="B94" s="16"/>
      <c r="C94" s="32"/>
      <c r="D94" s="32"/>
      <c r="E94" s="32"/>
      <c r="F94" s="32"/>
      <c r="G94" s="32"/>
      <c r="H94" s="32"/>
      <c r="I94" s="32"/>
      <c r="J94" s="32"/>
      <c r="K94" s="32"/>
      <c r="L94" s="32"/>
      <c r="M94" s="32"/>
      <c r="N94" s="32"/>
      <c r="O94" s="32"/>
      <c r="P94" s="32"/>
      <c r="Q94" s="16"/>
      <c r="R94" s="16"/>
      <c r="S94" s="29"/>
      <c r="V94" s="8"/>
      <c r="W94" s="8"/>
      <c r="X94" s="8"/>
      <c r="Y94" s="8"/>
      <c r="Z94" s="8"/>
      <c r="AJ94" s="8"/>
      <c r="AK94" s="8"/>
      <c r="AL94" s="8"/>
      <c r="AM94" s="8"/>
      <c r="AN94" s="8"/>
      <c r="AO94" s="8"/>
      <c r="AP94" t="s">
        <v>199</v>
      </c>
      <c r="AQ94" s="25"/>
    </row>
    <row r="95" spans="1:348" ht="18.399999999999999">
      <c r="A95" s="29"/>
      <c r="B95" s="16"/>
      <c r="C95" s="32"/>
      <c r="D95" s="32"/>
      <c r="E95" s="32"/>
      <c r="F95" s="32"/>
      <c r="G95" s="32"/>
      <c r="H95" s="32"/>
      <c r="I95" s="32"/>
      <c r="J95" s="32"/>
      <c r="K95" s="32"/>
      <c r="L95" s="32"/>
      <c r="M95" s="32"/>
      <c r="N95" s="32"/>
      <c r="O95" s="32"/>
      <c r="P95" s="32"/>
      <c r="Q95" s="16"/>
      <c r="R95" s="16"/>
      <c r="S95" s="29"/>
      <c r="V95" s="8"/>
      <c r="W95" s="8"/>
      <c r="X95" s="8"/>
      <c r="Y95" s="8"/>
      <c r="Z95" s="8"/>
      <c r="AJ95" s="8"/>
      <c r="AK95" s="8"/>
      <c r="AL95" s="8"/>
      <c r="AM95" s="8"/>
      <c r="AN95" s="8"/>
      <c r="AO95" s="8"/>
      <c r="AP95" s="93" t="s">
        <v>202</v>
      </c>
      <c r="AQ95" s="26"/>
      <c r="AR95" s="93">
        <f>SUM(AB70:AB83)</f>
        <v>0</v>
      </c>
    </row>
    <row r="96" spans="1:348" ht="18.399999999999999">
      <c r="A96" s="29"/>
      <c r="B96" s="16"/>
      <c r="C96" s="33" t="s">
        <v>219</v>
      </c>
      <c r="D96" s="32"/>
      <c r="E96" s="32"/>
      <c r="F96" s="32"/>
      <c r="G96" s="32"/>
      <c r="H96" s="32"/>
      <c r="I96" s="32"/>
      <c r="J96" s="32"/>
      <c r="K96" s="32"/>
      <c r="L96" s="32"/>
      <c r="M96" s="32"/>
      <c r="N96" s="32"/>
      <c r="O96" s="32"/>
      <c r="P96" s="32"/>
      <c r="Q96" s="16"/>
      <c r="R96" s="16"/>
      <c r="S96" s="29"/>
      <c r="AP96" t="s">
        <v>87</v>
      </c>
    </row>
    <row r="97" spans="1:348" ht="18.399999999999999">
      <c r="A97" s="29"/>
      <c r="B97" s="16"/>
      <c r="C97" s="33" t="s">
        <v>222</v>
      </c>
      <c r="D97" s="38"/>
      <c r="E97" s="239"/>
      <c r="F97" s="239"/>
      <c r="G97" s="239"/>
      <c r="H97" s="239"/>
      <c r="I97" s="32"/>
      <c r="J97" s="39" t="s">
        <v>133</v>
      </c>
      <c r="K97" s="175" t="str" cm="1">
        <f t="array" ref="K97">IF(SUMPRODUCT(--(E100:E113={"Natural_Gas","District_Steam","Fuel_Oil_1","Fuel_Oil_2","Fuel_Oil_4","Fuel_Oil_5_and_6","Diesel","Kerosene","Propane"}))&gt;0,'Scenarios &amp; Measures'!$U$4,'Scenarios &amp; Measures'!$U$3)</f>
        <v>Yes - meets ZCB</v>
      </c>
      <c r="L97" s="32"/>
      <c r="M97" s="32"/>
      <c r="N97" s="32"/>
      <c r="O97" s="32"/>
      <c r="P97" s="32"/>
      <c r="Q97" s="16"/>
      <c r="R97" s="16"/>
      <c r="S97" s="29"/>
      <c r="AD97" t="s">
        <v>207</v>
      </c>
      <c r="AH97" t="e">
        <f>SUMIF(U100:U113, "1", Y100:Y113)/SUM(Y100:Y113)</f>
        <v>#DIV/0!</v>
      </c>
      <c r="EO97" s="8"/>
      <c r="EP97" s="93"/>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row>
    <row r="98" spans="1:348" ht="18.399999999999999">
      <c r="A98" s="29"/>
      <c r="B98" s="16"/>
      <c r="C98" s="32"/>
      <c r="D98" s="32"/>
      <c r="E98" s="32"/>
      <c r="F98" s="32"/>
      <c r="G98" s="32"/>
      <c r="H98" s="32"/>
      <c r="I98" s="32"/>
      <c r="J98" s="43"/>
      <c r="K98" s="88"/>
      <c r="L98" s="32"/>
      <c r="M98" s="32"/>
      <c r="N98" s="32"/>
      <c r="O98" s="32"/>
      <c r="P98" s="32"/>
      <c r="Q98" s="16"/>
      <c r="R98" s="16"/>
      <c r="S98" s="29"/>
      <c r="AD98" t="s">
        <v>142</v>
      </c>
      <c r="AH98" s="25" t="e">
        <f>SUMPRODUCT(I100:I113, V100:V113)/SUM(I100:I113)</f>
        <v>#DIV/0!</v>
      </c>
    </row>
    <row r="99" spans="1:348" ht="58.5" customHeight="1">
      <c r="A99" s="29"/>
      <c r="B99" s="16"/>
      <c r="C99" s="252" t="s">
        <v>144</v>
      </c>
      <c r="D99" s="252"/>
      <c r="E99" s="84" t="s">
        <v>145</v>
      </c>
      <c r="F99" s="102" t="s">
        <v>146</v>
      </c>
      <c r="G99" s="84" t="s">
        <v>147</v>
      </c>
      <c r="H99" s="84" t="s">
        <v>66</v>
      </c>
      <c r="I99" s="102" t="s">
        <v>148</v>
      </c>
      <c r="J99" s="84" t="s">
        <v>149</v>
      </c>
      <c r="K99" s="84" t="s">
        <v>150</v>
      </c>
      <c r="L99" s="102" t="s">
        <v>151</v>
      </c>
      <c r="M99" s="84" t="s">
        <v>152</v>
      </c>
      <c r="N99" s="84" t="s">
        <v>153</v>
      </c>
      <c r="O99" s="84" t="s">
        <v>154</v>
      </c>
      <c r="P99" s="84" t="s">
        <v>155</v>
      </c>
      <c r="Q99" s="152" t="s">
        <v>156</v>
      </c>
      <c r="R99" s="16"/>
      <c r="S99" s="29"/>
      <c r="U99" t="s">
        <v>129</v>
      </c>
      <c r="V99" t="s">
        <v>158</v>
      </c>
      <c r="W99" t="s">
        <v>159</v>
      </c>
      <c r="X99" t="s">
        <v>160</v>
      </c>
      <c r="Y99" t="s">
        <v>161</v>
      </c>
      <c r="Z99" s="9" t="s">
        <v>162</v>
      </c>
      <c r="AA99" s="9" t="s">
        <v>163</v>
      </c>
      <c r="AB99" s="9" t="s">
        <v>208</v>
      </c>
      <c r="AC99" t="s">
        <v>165</v>
      </c>
      <c r="AD99" t="s">
        <v>166</v>
      </c>
      <c r="AE99" t="s">
        <v>167</v>
      </c>
      <c r="AF99" t="s">
        <v>168</v>
      </c>
      <c r="AG99" t="s">
        <v>169</v>
      </c>
      <c r="AH99" t="s">
        <v>170</v>
      </c>
      <c r="AI99" t="s">
        <v>209</v>
      </c>
      <c r="AJ99" t="s">
        <v>210</v>
      </c>
      <c r="AK99" t="s">
        <v>173</v>
      </c>
      <c r="AL99" t="s">
        <v>174</v>
      </c>
      <c r="AM99" t="s">
        <v>175</v>
      </c>
      <c r="AN99" t="s">
        <v>176</v>
      </c>
      <c r="AO99" t="s">
        <v>177</v>
      </c>
      <c r="AP99" t="s">
        <v>128</v>
      </c>
      <c r="AQ99">
        <v>0</v>
      </c>
      <c r="AR99">
        <v>1</v>
      </c>
      <c r="AS99">
        <v>2</v>
      </c>
      <c r="AT99">
        <v>3</v>
      </c>
      <c r="AU99">
        <v>4</v>
      </c>
      <c r="AV99">
        <v>5</v>
      </c>
      <c r="AW99">
        <v>6</v>
      </c>
      <c r="AX99">
        <v>7</v>
      </c>
      <c r="AY99">
        <v>8</v>
      </c>
      <c r="AZ99">
        <v>9</v>
      </c>
      <c r="BA99">
        <v>10</v>
      </c>
      <c r="BB99">
        <v>11</v>
      </c>
      <c r="BC99">
        <v>12</v>
      </c>
      <c r="BD99">
        <v>13</v>
      </c>
      <c r="BE99">
        <v>14</v>
      </c>
      <c r="BF99">
        <v>15</v>
      </c>
      <c r="BG99">
        <v>16</v>
      </c>
      <c r="BH99">
        <v>17</v>
      </c>
      <c r="BI99">
        <v>18</v>
      </c>
      <c r="BJ99">
        <v>19</v>
      </c>
      <c r="BK99">
        <v>20</v>
      </c>
      <c r="BL99">
        <v>21</v>
      </c>
      <c r="BM99">
        <v>22</v>
      </c>
      <c r="BN99">
        <v>23</v>
      </c>
      <c r="BO99">
        <v>24</v>
      </c>
      <c r="BP99">
        <v>25</v>
      </c>
      <c r="BQ99">
        <v>26</v>
      </c>
      <c r="BR99">
        <v>27</v>
      </c>
      <c r="BS99">
        <v>28</v>
      </c>
      <c r="BT99">
        <v>29</v>
      </c>
      <c r="BU99">
        <v>30</v>
      </c>
      <c r="BV99">
        <v>31</v>
      </c>
      <c r="BW99">
        <v>32</v>
      </c>
      <c r="BX99">
        <v>33</v>
      </c>
      <c r="BY99">
        <v>34</v>
      </c>
      <c r="BZ99">
        <v>35</v>
      </c>
      <c r="CA99">
        <v>36</v>
      </c>
      <c r="CB99">
        <v>37</v>
      </c>
      <c r="CC99">
        <v>38</v>
      </c>
      <c r="CD99">
        <v>39</v>
      </c>
      <c r="CE99">
        <v>40</v>
      </c>
      <c r="CF99">
        <v>41</v>
      </c>
      <c r="CG99">
        <v>42</v>
      </c>
      <c r="CH99">
        <v>43</v>
      </c>
      <c r="CI99">
        <v>44</v>
      </c>
      <c r="CJ99">
        <v>45</v>
      </c>
      <c r="CK99">
        <v>46</v>
      </c>
      <c r="CL99">
        <v>47</v>
      </c>
      <c r="CM99">
        <v>48</v>
      </c>
      <c r="CN99">
        <v>49</v>
      </c>
      <c r="CO99">
        <v>50</v>
      </c>
      <c r="CP99">
        <v>51</v>
      </c>
      <c r="CQ99">
        <v>52</v>
      </c>
      <c r="CR99">
        <v>53</v>
      </c>
      <c r="CS99">
        <v>54</v>
      </c>
      <c r="CT99">
        <v>55</v>
      </c>
      <c r="CU99">
        <v>56</v>
      </c>
      <c r="CV99">
        <v>57</v>
      </c>
      <c r="CW99">
        <v>58</v>
      </c>
      <c r="CX99">
        <v>59</v>
      </c>
      <c r="CY99">
        <v>60</v>
      </c>
      <c r="CZ99">
        <v>61</v>
      </c>
      <c r="DA99">
        <v>62</v>
      </c>
      <c r="DB99">
        <v>63</v>
      </c>
      <c r="DC99">
        <v>64</v>
      </c>
      <c r="DD99">
        <v>65</v>
      </c>
      <c r="DE99">
        <v>66</v>
      </c>
      <c r="DF99">
        <v>67</v>
      </c>
      <c r="DG99">
        <v>68</v>
      </c>
      <c r="DH99">
        <v>69</v>
      </c>
      <c r="DI99">
        <v>70</v>
      </c>
      <c r="DJ99">
        <v>71</v>
      </c>
      <c r="DK99">
        <v>72</v>
      </c>
      <c r="DL99">
        <v>73</v>
      </c>
      <c r="DM99">
        <v>74</v>
      </c>
      <c r="DN99">
        <v>75</v>
      </c>
      <c r="DO99">
        <v>76</v>
      </c>
      <c r="DP99">
        <v>77</v>
      </c>
      <c r="DQ99">
        <v>78</v>
      </c>
      <c r="DR99">
        <v>79</v>
      </c>
      <c r="DS99">
        <v>80</v>
      </c>
      <c r="DT99">
        <v>81</v>
      </c>
      <c r="DU99">
        <v>82</v>
      </c>
      <c r="DV99">
        <v>83</v>
      </c>
      <c r="DW99">
        <v>84</v>
      </c>
      <c r="DX99">
        <v>85</v>
      </c>
      <c r="DY99">
        <v>86</v>
      </c>
      <c r="DZ99">
        <v>87</v>
      </c>
      <c r="EA99">
        <v>88</v>
      </c>
      <c r="EB99">
        <v>89</v>
      </c>
      <c r="EC99">
        <v>90</v>
      </c>
      <c r="ED99">
        <v>91</v>
      </c>
      <c r="EE99">
        <v>92</v>
      </c>
      <c r="EF99">
        <v>93</v>
      </c>
      <c r="EG99">
        <v>94</v>
      </c>
      <c r="EH99">
        <v>95</v>
      </c>
      <c r="EI99">
        <v>96</v>
      </c>
      <c r="EJ99">
        <v>97</v>
      </c>
      <c r="EK99">
        <v>98</v>
      </c>
      <c r="EL99">
        <v>99</v>
      </c>
      <c r="EM99">
        <v>100</v>
      </c>
      <c r="EP99" s="26" t="s">
        <v>128</v>
      </c>
      <c r="EQ99">
        <v>0</v>
      </c>
      <c r="ER99">
        <v>1</v>
      </c>
      <c r="ES99">
        <v>2</v>
      </c>
      <c r="ET99">
        <v>3</v>
      </c>
      <c r="EU99">
        <v>4</v>
      </c>
      <c r="EV99">
        <v>5</v>
      </c>
      <c r="EW99">
        <v>6</v>
      </c>
      <c r="EX99">
        <v>7</v>
      </c>
      <c r="EY99">
        <v>8</v>
      </c>
      <c r="EZ99">
        <v>9</v>
      </c>
      <c r="FA99">
        <v>10</v>
      </c>
      <c r="FB99">
        <v>11</v>
      </c>
      <c r="FC99">
        <v>12</v>
      </c>
      <c r="FD99">
        <v>13</v>
      </c>
      <c r="FE99">
        <v>14</v>
      </c>
      <c r="FF99">
        <v>15</v>
      </c>
      <c r="FG99">
        <v>16</v>
      </c>
      <c r="FH99">
        <v>17</v>
      </c>
      <c r="FI99">
        <v>18</v>
      </c>
      <c r="FJ99">
        <v>19</v>
      </c>
      <c r="FK99">
        <v>20</v>
      </c>
      <c r="FL99">
        <v>21</v>
      </c>
      <c r="FM99">
        <v>22</v>
      </c>
      <c r="FN99">
        <v>23</v>
      </c>
      <c r="FO99">
        <v>24</v>
      </c>
      <c r="FP99">
        <v>25</v>
      </c>
      <c r="FQ99">
        <v>26</v>
      </c>
      <c r="FR99">
        <v>27</v>
      </c>
      <c r="FS99">
        <v>28</v>
      </c>
      <c r="FT99">
        <v>29</v>
      </c>
      <c r="FU99">
        <v>30</v>
      </c>
      <c r="FV99">
        <v>31</v>
      </c>
      <c r="FW99">
        <v>32</v>
      </c>
      <c r="FX99">
        <v>33</v>
      </c>
      <c r="FY99">
        <v>34</v>
      </c>
      <c r="FZ99">
        <v>35</v>
      </c>
      <c r="GA99">
        <v>36</v>
      </c>
      <c r="GB99">
        <v>37</v>
      </c>
      <c r="GC99">
        <v>38</v>
      </c>
      <c r="GD99">
        <v>39</v>
      </c>
      <c r="GE99">
        <v>40</v>
      </c>
      <c r="GF99">
        <v>41</v>
      </c>
      <c r="GG99">
        <v>42</v>
      </c>
      <c r="GH99">
        <v>43</v>
      </c>
      <c r="GI99">
        <v>44</v>
      </c>
      <c r="GJ99">
        <v>45</v>
      </c>
      <c r="GK99">
        <v>46</v>
      </c>
      <c r="GL99">
        <v>47</v>
      </c>
      <c r="GM99">
        <v>48</v>
      </c>
      <c r="GN99">
        <v>49</v>
      </c>
      <c r="GO99">
        <v>50</v>
      </c>
      <c r="GP99">
        <v>51</v>
      </c>
      <c r="GQ99">
        <v>52</v>
      </c>
      <c r="GR99">
        <v>53</v>
      </c>
      <c r="GS99">
        <v>54</v>
      </c>
      <c r="GT99">
        <v>55</v>
      </c>
      <c r="GU99">
        <v>56</v>
      </c>
      <c r="GV99">
        <v>57</v>
      </c>
      <c r="GW99">
        <v>58</v>
      </c>
      <c r="GX99">
        <v>59</v>
      </c>
      <c r="GY99">
        <v>60</v>
      </c>
      <c r="GZ99">
        <v>61</v>
      </c>
      <c r="HA99">
        <v>62</v>
      </c>
      <c r="HB99">
        <v>63</v>
      </c>
      <c r="HC99">
        <v>64</v>
      </c>
      <c r="HD99">
        <v>65</v>
      </c>
      <c r="HE99">
        <v>66</v>
      </c>
      <c r="HF99">
        <v>67</v>
      </c>
      <c r="HG99">
        <v>68</v>
      </c>
      <c r="HH99">
        <v>69</v>
      </c>
      <c r="HI99">
        <v>70</v>
      </c>
      <c r="HJ99">
        <v>71</v>
      </c>
      <c r="HK99">
        <v>72</v>
      </c>
      <c r="HL99">
        <v>73</v>
      </c>
      <c r="HM99">
        <v>74</v>
      </c>
      <c r="HN99">
        <v>75</v>
      </c>
      <c r="HO99">
        <v>76</v>
      </c>
      <c r="HP99">
        <v>77</v>
      </c>
      <c r="HQ99">
        <v>78</v>
      </c>
      <c r="HR99">
        <v>79</v>
      </c>
      <c r="HS99">
        <v>80</v>
      </c>
      <c r="HT99">
        <v>81</v>
      </c>
      <c r="HU99">
        <v>82</v>
      </c>
      <c r="HV99">
        <v>83</v>
      </c>
      <c r="HW99">
        <v>84</v>
      </c>
      <c r="HX99">
        <v>85</v>
      </c>
      <c r="HY99">
        <v>86</v>
      </c>
      <c r="HZ99">
        <v>87</v>
      </c>
      <c r="IA99">
        <v>88</v>
      </c>
      <c r="IB99">
        <v>89</v>
      </c>
      <c r="IC99">
        <v>90</v>
      </c>
      <c r="ID99">
        <v>91</v>
      </c>
      <c r="IE99">
        <v>92</v>
      </c>
      <c r="IF99">
        <v>93</v>
      </c>
      <c r="IG99">
        <v>94</v>
      </c>
      <c r="IH99">
        <v>95</v>
      </c>
      <c r="II99">
        <v>96</v>
      </c>
      <c r="IJ99">
        <v>97</v>
      </c>
      <c r="IK99">
        <v>98</v>
      </c>
      <c r="IL99">
        <v>99</v>
      </c>
      <c r="IM99">
        <v>100</v>
      </c>
    </row>
    <row r="100" spans="1:348" ht="18.399999999999999">
      <c r="A100" s="29"/>
      <c r="B100" s="16"/>
      <c r="C100" s="249"/>
      <c r="D100" s="249"/>
      <c r="E100" s="156"/>
      <c r="F100" s="156"/>
      <c r="G100" s="164"/>
      <c r="H100" s="117" t="str">
        <f>IFERROR(VLOOKUP(E100, 'General Project Info'!$C$32:$I$42, 7, FALSE), "")</f>
        <v/>
      </c>
      <c r="I100" s="118">
        <f>IFERROR(Y100*VLOOKUP(E100, 'General Project Info'!$R$32:$T$42, 3, FALSE), 0)</f>
        <v>0</v>
      </c>
      <c r="J100" s="119">
        <f>IFERROR(AA100,0)</f>
        <v>0</v>
      </c>
      <c r="K100" s="119">
        <f>IFERROR(AC100,0)</f>
        <v>0</v>
      </c>
      <c r="L100" s="160"/>
      <c r="M100" s="160"/>
      <c r="N100" s="161"/>
      <c r="O100" s="161"/>
      <c r="P100" s="161"/>
      <c r="Q100" s="153">
        <f t="shared" ref="Q100:Q113" si="628">IFERROR(IF(L100=AF100, 0, ((AF100/L100*N100)*$AB$11^IF(AE100&lt;=0,0,AD100)))/($AB$12)^IF(AE100&lt;=0,0,AD100), 0)</f>
        <v>0</v>
      </c>
      <c r="R100" s="16"/>
      <c r="S100" s="29"/>
      <c r="U100" s="26">
        <f>IFERROR(VLOOKUP($E100, 'Unit Conversions Array'!$B$4:$AA$24, 26, FALSE),0)</f>
        <v>0</v>
      </c>
      <c r="V100">
        <f>VLOOKUP(E100, 'General Project Info'!$R$32:$W$42, 6, FALSE)</f>
        <v>1</v>
      </c>
      <c r="W100">
        <f t="shared" ref="W100:W113" si="629">IF(V100=$AB$12, I100*$Y$10, (I100/($AB$12-V100))*(1-(V100/$AB$12)^$Y$10))</f>
        <v>0</v>
      </c>
      <c r="X100">
        <f>IFERROR(G100*INDEX('Unit Conversions Array'!$E$4:$Y$24, MATCH('Scenarios &amp; Measures'!E100, 'Unit Conversions Array'!$B$4:$B$24, 0), MATCH('Scenarios &amp; Measures'!H100, 'Unit Conversions Array'!$E$3:$Y$3, 0)), 0)</f>
        <v>0</v>
      </c>
      <c r="Y100" s="8">
        <f>X100/3.412</f>
        <v>0</v>
      </c>
      <c r="Z100" s="111" t="str">
        <f>IF(AND(U100=1,E100="Electricity"),F100,"")</f>
        <v/>
      </c>
      <c r="AA100" s="111">
        <f>IFERROR(IF(AND(U100=1,E100="Electricity"),Y100*INDEX('Scenarios &amp; Measures'!$AQ$123:$EM$123,1,MATCH(F100+1,'Scenarios &amp; Measures'!$AQ$122:$EM$122,0)), IF(U100=1,$Y100*VLOOKUP($E100, 'General Project Info'!$R$32:$W$42, 5, FALSE),0)),0)</f>
        <v>0</v>
      </c>
      <c r="AB100" s="93">
        <f>IF(E100="Electricity",Y100*SUM(INDEX('Scenarios &amp; Measures'!$AQ$123:$EM$123,1,MATCH(F100+1,'Scenarios &amp; Measures'!$AQ$122:$EM$122,0)):INDEX('Scenarios &amp; Measures'!$AQ$123:$EM$123,1,MATCH(F100+'General Project Info'!$F$20,'Scenarios &amp; Measures'!$AQ$122:$EM$122,0))),SUMIF(E100,"Solar_PV_or_Wind",J100)*$Y$10)</f>
        <v>0</v>
      </c>
      <c r="AC100" s="111">
        <f>IFERROR(IF(U100=0, Y100*VLOOKUP(E100, 'General Project Info'!$R$32:$W$42, 5, FALSE), 0), 0)</f>
        <v>0</v>
      </c>
      <c r="AD100" s="11">
        <f>IFERROR(ROUNDDOWN(($Y$10-(L100-AG100))/L100, 0)*L100+(L100-AG100), 0)</f>
        <v>0</v>
      </c>
      <c r="AE100" s="11">
        <f>$Y$10-AD100</f>
        <v>20</v>
      </c>
      <c r="AF100" s="11">
        <f>IF(AE100&lt;0, ABS(AE100), L100-AE100)</f>
        <v>-20</v>
      </c>
      <c r="AG100" s="11">
        <f>IF(M100&lt;=L100, M100, 0)</f>
        <v>0</v>
      </c>
      <c r="AH100">
        <f t="shared" ref="AH100:AH113" si="630">IF($AB$11=$AB$12, P100*$Y$10, (P100/($AB$12-$AB$11))*(1-($AB$11/$AB$12)^$Y$10))*$AB$12</f>
        <v>0</v>
      </c>
      <c r="AI100" s="116">
        <f ca="1">IFERROR(SUMPRODUCT($EQ$12:$IM$12,$EQ100:$IM100)*AB100/1000,0)</f>
        <v>0</v>
      </c>
      <c r="AJ100" s="116">
        <f ca="1">IFERROR(SUMPRODUCT($EQ$12:$IM$12,$EQ100:$IM100)*AC100/1000,0)</f>
        <v>0</v>
      </c>
      <c r="AK100" s="11">
        <f ca="1">IFERROR(SUMPRODUCT($AQ$12:$EM$12, AQ100:EM100), 0)</f>
        <v>0</v>
      </c>
      <c r="AL100" s="11">
        <f>IF($W$10="RECs", -AA100/VLOOKUP("RECs", 'General Project Info'!$R$32:$W$42, 5, FALSE)*$W$11*IF($Y$11=$AB$12, $Y$10, (1/($AB$12-$Y$11))*(1-($Y$11/$AB$12)^$Y$10)*$AB$12), 0)</f>
        <v>0</v>
      </c>
      <c r="AM100" s="11">
        <f t="shared" ref="AM100:AM113" si="631">IF($W$10="Carbon Offset", IF($Y$12=$AB$12,AA100*$W$12*$Y$10, (AA100*$W$12)/($AB$12-$Y$12)*(1-($Y$12/$AB$12)^$Y$10)*$AB$12), 0)</f>
        <v>0</v>
      </c>
      <c r="AN100" s="11">
        <f t="shared" ref="AN100:AN113" si="632">IF($Y$12=$AB$12,AC100*$W$12*$Y$10, (AC100*$W$12)/($AB$12-$Y$12)*(1-($Y$12/$AB$12)^$Y$10)*$AB$12)</f>
        <v>0</v>
      </c>
      <c r="AO100" s="11">
        <f ca="1">W100+AJ100+AK100+AH100+AI100+AL100+AM100+AN100-Q100</f>
        <v>0</v>
      </c>
      <c r="AP100" s="12" t="s">
        <v>221</v>
      </c>
      <c r="AQ100" s="93">
        <f ca="1">IFERROR(IF(AQ$8&gt;=$F100,IF((AQ$8-$F100)&gt;=$Y$10, 0, IF(MOD($AG100+(AQ$8-$F100), $L100)=0, (($N100-$O100)*$AB$11^AQ$99), 0)),0), 0)</f>
        <v>0</v>
      </c>
      <c r="AR100" s="93">
        <f t="shared" ref="AR100:DC101" ca="1" si="633">IFERROR(IF(AR$8&gt;=$F100,IF((AR$8-$F100)&gt;=$Y$10, 0, IF(MOD($AG100+(AR$8-$F100), $L100)=0, (($N100-$O100)*$AB$11^AR$99), 0)),0), 0)</f>
        <v>0</v>
      </c>
      <c r="AS100" s="93">
        <f t="shared" ca="1" si="633"/>
        <v>0</v>
      </c>
      <c r="AT100" s="93">
        <f t="shared" ca="1" si="633"/>
        <v>0</v>
      </c>
      <c r="AU100" s="93">
        <f t="shared" ca="1" si="633"/>
        <v>0</v>
      </c>
      <c r="AV100" s="93">
        <f t="shared" ca="1" si="633"/>
        <v>0</v>
      </c>
      <c r="AW100" s="93">
        <f t="shared" ca="1" si="633"/>
        <v>0</v>
      </c>
      <c r="AX100" s="93">
        <f t="shared" ca="1" si="633"/>
        <v>0</v>
      </c>
      <c r="AY100" s="93">
        <f t="shared" ca="1" si="633"/>
        <v>0</v>
      </c>
      <c r="AZ100" s="93">
        <f t="shared" ca="1" si="633"/>
        <v>0</v>
      </c>
      <c r="BA100" s="93">
        <f t="shared" ca="1" si="633"/>
        <v>0</v>
      </c>
      <c r="BB100" s="93">
        <f t="shared" ca="1" si="633"/>
        <v>0</v>
      </c>
      <c r="BC100" s="93">
        <f t="shared" ca="1" si="633"/>
        <v>0</v>
      </c>
      <c r="BD100" s="93">
        <f t="shared" ca="1" si="633"/>
        <v>0</v>
      </c>
      <c r="BE100" s="93">
        <f t="shared" ca="1" si="633"/>
        <v>0</v>
      </c>
      <c r="BF100" s="93">
        <f t="shared" ca="1" si="633"/>
        <v>0</v>
      </c>
      <c r="BG100" s="93">
        <f t="shared" ca="1" si="633"/>
        <v>0</v>
      </c>
      <c r="BH100" s="93">
        <f t="shared" ca="1" si="633"/>
        <v>0</v>
      </c>
      <c r="BI100" s="93">
        <f t="shared" ca="1" si="633"/>
        <v>0</v>
      </c>
      <c r="BJ100" s="93">
        <f t="shared" ca="1" si="633"/>
        <v>0</v>
      </c>
      <c r="BK100" s="93">
        <f t="shared" ca="1" si="633"/>
        <v>0</v>
      </c>
      <c r="BL100" s="93">
        <f t="shared" ca="1" si="633"/>
        <v>0</v>
      </c>
      <c r="BM100" s="93">
        <f t="shared" ca="1" si="633"/>
        <v>0</v>
      </c>
      <c r="BN100" s="93">
        <f t="shared" ca="1" si="633"/>
        <v>0</v>
      </c>
      <c r="BO100" s="93">
        <f t="shared" ca="1" si="633"/>
        <v>0</v>
      </c>
      <c r="BP100" s="93">
        <f t="shared" ca="1" si="633"/>
        <v>0</v>
      </c>
      <c r="BQ100" s="93">
        <f t="shared" ca="1" si="633"/>
        <v>0</v>
      </c>
      <c r="BR100" s="93">
        <f t="shared" ca="1" si="633"/>
        <v>0</v>
      </c>
      <c r="BS100" s="93">
        <f t="shared" ca="1" si="633"/>
        <v>0</v>
      </c>
      <c r="BT100" s="93">
        <f t="shared" ca="1" si="633"/>
        <v>0</v>
      </c>
      <c r="BU100" s="93">
        <f t="shared" ca="1" si="633"/>
        <v>0</v>
      </c>
      <c r="BV100" s="93">
        <f t="shared" ca="1" si="633"/>
        <v>0</v>
      </c>
      <c r="BW100" s="93">
        <f t="shared" ca="1" si="633"/>
        <v>0</v>
      </c>
      <c r="BX100" s="93">
        <f t="shared" ca="1" si="633"/>
        <v>0</v>
      </c>
      <c r="BY100" s="93">
        <f t="shared" ca="1" si="633"/>
        <v>0</v>
      </c>
      <c r="BZ100" s="93">
        <f t="shared" ca="1" si="633"/>
        <v>0</v>
      </c>
      <c r="CA100" s="93">
        <f t="shared" ca="1" si="633"/>
        <v>0</v>
      </c>
      <c r="CB100" s="93">
        <f t="shared" ca="1" si="633"/>
        <v>0</v>
      </c>
      <c r="CC100" s="93">
        <f t="shared" ca="1" si="633"/>
        <v>0</v>
      </c>
      <c r="CD100" s="93">
        <f t="shared" ca="1" si="633"/>
        <v>0</v>
      </c>
      <c r="CE100" s="93">
        <f t="shared" ca="1" si="633"/>
        <v>0</v>
      </c>
      <c r="CF100" s="93">
        <f t="shared" ca="1" si="633"/>
        <v>0</v>
      </c>
      <c r="CG100" s="93">
        <f t="shared" ca="1" si="633"/>
        <v>0</v>
      </c>
      <c r="CH100" s="93">
        <f t="shared" ca="1" si="633"/>
        <v>0</v>
      </c>
      <c r="CI100" s="93">
        <f t="shared" ca="1" si="633"/>
        <v>0</v>
      </c>
      <c r="CJ100" s="93">
        <f t="shared" ca="1" si="633"/>
        <v>0</v>
      </c>
      <c r="CK100" s="93">
        <f t="shared" ca="1" si="633"/>
        <v>0</v>
      </c>
      <c r="CL100" s="93">
        <f t="shared" ca="1" si="633"/>
        <v>0</v>
      </c>
      <c r="CM100" s="93">
        <f t="shared" ca="1" si="633"/>
        <v>0</v>
      </c>
      <c r="CN100" s="93">
        <f t="shared" ca="1" si="633"/>
        <v>0</v>
      </c>
      <c r="CO100" s="93">
        <f t="shared" ca="1" si="633"/>
        <v>0</v>
      </c>
      <c r="CP100" s="93">
        <f t="shared" ca="1" si="633"/>
        <v>0</v>
      </c>
      <c r="CQ100" s="93">
        <f t="shared" ca="1" si="633"/>
        <v>0</v>
      </c>
      <c r="CR100" s="93">
        <f t="shared" ca="1" si="633"/>
        <v>0</v>
      </c>
      <c r="CS100" s="93">
        <f t="shared" ca="1" si="633"/>
        <v>0</v>
      </c>
      <c r="CT100" s="93">
        <f t="shared" ca="1" si="633"/>
        <v>0</v>
      </c>
      <c r="CU100" s="93">
        <f t="shared" ca="1" si="633"/>
        <v>0</v>
      </c>
      <c r="CV100" s="93">
        <f t="shared" ca="1" si="633"/>
        <v>0</v>
      </c>
      <c r="CW100" s="93">
        <f t="shared" ca="1" si="633"/>
        <v>0</v>
      </c>
      <c r="CX100" s="93">
        <f t="shared" ca="1" si="633"/>
        <v>0</v>
      </c>
      <c r="CY100" s="93">
        <f t="shared" ca="1" si="633"/>
        <v>0</v>
      </c>
      <c r="CZ100" s="93">
        <f t="shared" ca="1" si="633"/>
        <v>0</v>
      </c>
      <c r="DA100" s="93">
        <f t="shared" ca="1" si="633"/>
        <v>0</v>
      </c>
      <c r="DB100" s="93">
        <f t="shared" ca="1" si="633"/>
        <v>0</v>
      </c>
      <c r="DC100" s="93">
        <f t="shared" ca="1" si="633"/>
        <v>0</v>
      </c>
      <c r="DD100" s="93">
        <f t="shared" ref="DD100:EM104" ca="1" si="634">IFERROR(IF(DD$8&gt;=$F100,IF((DD$8-$F100)&gt;=$Y$10, 0, IF(MOD($AG100+(DD$8-$F100), $L100)=0, (($N100-$O100)*$AB$11^DD$99), 0)),0), 0)</f>
        <v>0</v>
      </c>
      <c r="DE100" s="93">
        <f t="shared" ca="1" si="634"/>
        <v>0</v>
      </c>
      <c r="DF100" s="93">
        <f t="shared" ca="1" si="634"/>
        <v>0</v>
      </c>
      <c r="DG100" s="93">
        <f t="shared" ca="1" si="634"/>
        <v>0</v>
      </c>
      <c r="DH100" s="93">
        <f t="shared" ca="1" si="634"/>
        <v>0</v>
      </c>
      <c r="DI100" s="93">
        <f t="shared" ca="1" si="634"/>
        <v>0</v>
      </c>
      <c r="DJ100" s="93">
        <f t="shared" ca="1" si="634"/>
        <v>0</v>
      </c>
      <c r="DK100" s="93">
        <f t="shared" ca="1" si="634"/>
        <v>0</v>
      </c>
      <c r="DL100" s="93">
        <f t="shared" ca="1" si="634"/>
        <v>0</v>
      </c>
      <c r="DM100" s="93">
        <f t="shared" ca="1" si="634"/>
        <v>0</v>
      </c>
      <c r="DN100" s="93">
        <f t="shared" ca="1" si="634"/>
        <v>0</v>
      </c>
      <c r="DO100" s="93">
        <f t="shared" ca="1" si="634"/>
        <v>0</v>
      </c>
      <c r="DP100" s="93">
        <f t="shared" ca="1" si="634"/>
        <v>0</v>
      </c>
      <c r="DQ100" s="93">
        <f t="shared" ca="1" si="634"/>
        <v>0</v>
      </c>
      <c r="DR100" s="93">
        <f t="shared" ca="1" si="634"/>
        <v>0</v>
      </c>
      <c r="DS100" s="93">
        <f t="shared" ca="1" si="634"/>
        <v>0</v>
      </c>
      <c r="DT100" s="93">
        <f t="shared" ca="1" si="634"/>
        <v>0</v>
      </c>
      <c r="DU100" s="93">
        <f t="shared" ca="1" si="634"/>
        <v>0</v>
      </c>
      <c r="DV100" s="93">
        <f t="shared" ca="1" si="634"/>
        <v>0</v>
      </c>
      <c r="DW100" s="93">
        <f t="shared" ca="1" si="634"/>
        <v>0</v>
      </c>
      <c r="DX100" s="93">
        <f t="shared" ca="1" si="634"/>
        <v>0</v>
      </c>
      <c r="DY100" s="93">
        <f t="shared" ca="1" si="634"/>
        <v>0</v>
      </c>
      <c r="DZ100" s="93">
        <f t="shared" ca="1" si="634"/>
        <v>0</v>
      </c>
      <c r="EA100" s="93">
        <f t="shared" ca="1" si="634"/>
        <v>0</v>
      </c>
      <c r="EB100" s="93">
        <f t="shared" ca="1" si="634"/>
        <v>0</v>
      </c>
      <c r="EC100" s="93">
        <f t="shared" ca="1" si="634"/>
        <v>0</v>
      </c>
      <c r="ED100" s="93">
        <f t="shared" ca="1" si="634"/>
        <v>0</v>
      </c>
      <c r="EE100" s="93">
        <f t="shared" ca="1" si="634"/>
        <v>0</v>
      </c>
      <c r="EF100" s="93">
        <f t="shared" ca="1" si="634"/>
        <v>0</v>
      </c>
      <c r="EG100" s="93">
        <f t="shared" ca="1" si="634"/>
        <v>0</v>
      </c>
      <c r="EH100" s="93">
        <f t="shared" ca="1" si="634"/>
        <v>0</v>
      </c>
      <c r="EI100" s="93">
        <f t="shared" ca="1" si="634"/>
        <v>0</v>
      </c>
      <c r="EJ100" s="93">
        <f t="shared" ca="1" si="634"/>
        <v>0</v>
      </c>
      <c r="EK100" s="93">
        <f t="shared" ca="1" si="634"/>
        <v>0</v>
      </c>
      <c r="EL100" s="93">
        <f t="shared" ca="1" si="634"/>
        <v>0</v>
      </c>
      <c r="EM100" s="93">
        <f t="shared" ca="1" si="634"/>
        <v>0</v>
      </c>
      <c r="EN100" s="12"/>
      <c r="EO100" s="8"/>
      <c r="EP100" s="93" t="s">
        <v>179</v>
      </c>
      <c r="EQ100" s="8">
        <f ca="1">IFERROR(IF(AND(EQ$8&gt;=($F100+1),EQ$8&lt;($F100+1+$Y$10)),AQ$11,0), 0)</f>
        <v>0</v>
      </c>
      <c r="ER100" s="8">
        <f t="shared" ref="ER100:ER113" ca="1" si="635">IFERROR(IF(AND(ER$8&gt;=($F100+1),ER$8&lt;($F100+1+$Y$10)),AR$11,0), 0)</f>
        <v>0</v>
      </c>
      <c r="ES100" s="8">
        <f t="shared" ref="ES100:ES113" ca="1" si="636">IFERROR(IF(AND(ES$8&gt;=($F100+1),ES$8&lt;($F100+1+$Y$10)),AS$11,0), 0)</f>
        <v>0</v>
      </c>
      <c r="ET100" s="8">
        <f t="shared" ref="ET100:ET113" ca="1" si="637">IFERROR(IF(AND(ET$8&gt;=($F100+1),ET$8&lt;($F100+1+$Y$10)),AT$11,0), 0)</f>
        <v>0</v>
      </c>
      <c r="EU100" s="8">
        <f t="shared" ref="EU100:EU113" ca="1" si="638">IFERROR(IF(AND(EU$8&gt;=($F100+1),EU$8&lt;($F100+1+$Y$10)),AU$11,0), 0)</f>
        <v>0</v>
      </c>
      <c r="EV100" s="8">
        <f t="shared" ref="EV100:EV113" ca="1" si="639">IFERROR(IF(AND(EV$8&gt;=($F100+1),EV$8&lt;($F100+1+$Y$10)),AV$11,0), 0)</f>
        <v>0</v>
      </c>
      <c r="EW100" s="8">
        <f t="shared" ref="EW100:EW113" ca="1" si="640">IFERROR(IF(AND(EW$8&gt;=($F100+1),EW$8&lt;($F100+1+$Y$10)),AW$11,0), 0)</f>
        <v>0</v>
      </c>
      <c r="EX100" s="8">
        <f t="shared" ref="EX100:EX113" ca="1" si="641">IFERROR(IF(AND(EX$8&gt;=($F100+1),EX$8&lt;($F100+1+$Y$10)),AX$11,0), 0)</f>
        <v>0</v>
      </c>
      <c r="EY100" s="8">
        <f t="shared" ref="EY100:EY113" ca="1" si="642">IFERROR(IF(AND(EY$8&gt;=($F100+1),EY$8&lt;($F100+1+$Y$10)),AY$11,0), 0)</f>
        <v>0</v>
      </c>
      <c r="EZ100" s="8">
        <f t="shared" ref="EZ100:EZ113" ca="1" si="643">IFERROR(IF(AND(EZ$8&gt;=($F100+1),EZ$8&lt;($F100+1+$Y$10)),AZ$11,0), 0)</f>
        <v>0</v>
      </c>
      <c r="FA100" s="8">
        <f t="shared" ref="FA100:FA113" ca="1" si="644">IFERROR(IF(AND(FA$8&gt;=($F100+1),FA$8&lt;($F100+1+$Y$10)),BA$11,0), 0)</f>
        <v>0</v>
      </c>
      <c r="FB100" s="8">
        <f t="shared" ref="FB100:FB113" ca="1" si="645">IFERROR(IF(AND(FB$8&gt;=($F100+1),FB$8&lt;($F100+1+$Y$10)),BB$11,0), 0)</f>
        <v>0</v>
      </c>
      <c r="FC100" s="8">
        <f t="shared" ref="FC100:FC113" ca="1" si="646">IFERROR(IF(AND(FC$8&gt;=($F100+1),FC$8&lt;($F100+1+$Y$10)),BC$11,0), 0)</f>
        <v>0</v>
      </c>
      <c r="FD100" s="8">
        <f t="shared" ref="FD100:FD113" ca="1" si="647">IFERROR(IF(AND(FD$8&gt;=($F100+1),FD$8&lt;($F100+1+$Y$10)),BD$11,0), 0)</f>
        <v>0</v>
      </c>
      <c r="FE100" s="8">
        <f t="shared" ref="FE100:FE113" ca="1" si="648">IFERROR(IF(AND(FE$8&gt;=($F100+1),FE$8&lt;($F100+1+$Y$10)),BE$11,0), 0)</f>
        <v>0</v>
      </c>
      <c r="FF100" s="8">
        <f t="shared" ref="FF100:FF113" ca="1" si="649">IFERROR(IF(AND(FF$8&gt;=($F100+1),FF$8&lt;($F100+1+$Y$10)),BF$11,0), 0)</f>
        <v>0</v>
      </c>
      <c r="FG100" s="8">
        <f t="shared" ref="FG100:FG113" ca="1" si="650">IFERROR(IF(AND(FG$8&gt;=($F100+1),FG$8&lt;($F100+1+$Y$10)),BG$11,0), 0)</f>
        <v>0</v>
      </c>
      <c r="FH100" s="8">
        <f t="shared" ref="FH100:FH113" ca="1" si="651">IFERROR(IF(AND(FH$8&gt;=($F100+1),FH$8&lt;($F100+1+$Y$10)),BH$11,0), 0)</f>
        <v>0</v>
      </c>
      <c r="FI100" s="8">
        <f t="shared" ref="FI100:FI113" ca="1" si="652">IFERROR(IF(AND(FI$8&gt;=($F100+1),FI$8&lt;($F100+1+$Y$10)),BI$11,0), 0)</f>
        <v>0</v>
      </c>
      <c r="FJ100" s="8">
        <f t="shared" ref="FJ100:FJ113" ca="1" si="653">IFERROR(IF(AND(FJ$8&gt;=($F100+1),FJ$8&lt;($F100+1+$Y$10)),BJ$11,0), 0)</f>
        <v>0</v>
      </c>
      <c r="FK100" s="8">
        <f t="shared" ref="FK100:FK113" ca="1" si="654">IFERROR(IF(AND(FK$8&gt;=($F100+1),FK$8&lt;($F100+1+$Y$10)),BK$11,0), 0)</f>
        <v>0</v>
      </c>
      <c r="FL100" s="8">
        <f t="shared" ref="FL100:FL113" ca="1" si="655">IFERROR(IF(AND(FL$8&gt;=($F100+1),FL$8&lt;($F100+1+$Y$10)),BL$11,0), 0)</f>
        <v>0</v>
      </c>
      <c r="FM100" s="8">
        <f t="shared" ref="FM100:FM113" ca="1" si="656">IFERROR(IF(AND(FM$8&gt;=($F100+1),FM$8&lt;($F100+1+$Y$10)),BM$11,0), 0)</f>
        <v>0</v>
      </c>
      <c r="FN100" s="8">
        <f t="shared" ref="FN100:FN113" ca="1" si="657">IFERROR(IF(AND(FN$8&gt;=($F100+1),FN$8&lt;($F100+1+$Y$10)),BN$11,0), 0)</f>
        <v>0</v>
      </c>
      <c r="FO100" s="8">
        <f t="shared" ref="FO100:FO113" ca="1" si="658">IFERROR(IF(AND(FO$8&gt;=($F100+1),FO$8&lt;($F100+1+$Y$10)),BO$11,0), 0)</f>
        <v>0</v>
      </c>
      <c r="FP100" s="8">
        <f t="shared" ref="FP100:FP113" ca="1" si="659">IFERROR(IF(AND(FP$8&gt;=($F100+1),FP$8&lt;($F100+1+$Y$10)),BP$11,0), 0)</f>
        <v>0</v>
      </c>
      <c r="FQ100" s="8">
        <f t="shared" ref="FQ100:FQ113" ca="1" si="660">IFERROR(IF(AND(FQ$8&gt;=($F100+1),FQ$8&lt;($F100+1+$Y$10)),BQ$11,0), 0)</f>
        <v>0</v>
      </c>
      <c r="FR100" s="8">
        <f t="shared" ref="FR100:FR113" ca="1" si="661">IFERROR(IF(AND(FR$8&gt;=($F100+1),FR$8&lt;($F100+1+$Y$10)),BR$11,0), 0)</f>
        <v>0</v>
      </c>
      <c r="FS100" s="8">
        <f t="shared" ref="FS100:FS113" ca="1" si="662">IFERROR(IF(AND(FS$8&gt;=($F100+1),FS$8&lt;($F100+1+$Y$10)),BS$11,0), 0)</f>
        <v>0</v>
      </c>
      <c r="FT100" s="8">
        <f t="shared" ref="FT100:FT113" ca="1" si="663">IFERROR(IF(AND(FT$8&gt;=($F100+1),FT$8&lt;($F100+1+$Y$10)),BT$11,0), 0)</f>
        <v>0</v>
      </c>
      <c r="FU100" s="8">
        <f t="shared" ref="FU100:FU113" ca="1" si="664">IFERROR(IF(AND(FU$8&gt;=($F100+1),FU$8&lt;($F100+1+$Y$10)),BU$11,0), 0)</f>
        <v>0</v>
      </c>
      <c r="FV100" s="8">
        <f t="shared" ref="FV100:FV113" ca="1" si="665">IFERROR(IF(AND(FV$8&gt;=($F100+1),FV$8&lt;($F100+1+$Y$10)),BV$11,0), 0)</f>
        <v>0</v>
      </c>
      <c r="FW100" s="8">
        <f t="shared" ref="FW100:FW113" ca="1" si="666">IFERROR(IF(AND(FW$8&gt;=($F100+1),FW$8&lt;($F100+1+$Y$10)),BW$11,0), 0)</f>
        <v>0</v>
      </c>
      <c r="FX100" s="8">
        <f t="shared" ref="FX100:FX113" ca="1" si="667">IFERROR(IF(AND(FX$8&gt;=($F100+1),FX$8&lt;($F100+1+$Y$10)),BX$11,0), 0)</f>
        <v>0</v>
      </c>
      <c r="FY100" s="8">
        <f t="shared" ref="FY100:FY113" ca="1" si="668">IFERROR(IF(AND(FY$8&gt;=($F100+1),FY$8&lt;($F100+1+$Y$10)),BY$11,0), 0)</f>
        <v>0</v>
      </c>
      <c r="FZ100" s="8">
        <f t="shared" ref="FZ100:FZ113" ca="1" si="669">IFERROR(IF(AND(FZ$8&gt;=($F100+1),FZ$8&lt;($F100+1+$Y$10)),BZ$11,0), 0)</f>
        <v>0</v>
      </c>
      <c r="GA100" s="8">
        <f t="shared" ref="GA100:GA113" ca="1" si="670">IFERROR(IF(AND(GA$8&gt;=($F100+1),GA$8&lt;($F100+1+$Y$10)),CA$11,0), 0)</f>
        <v>0</v>
      </c>
      <c r="GB100" s="8">
        <f t="shared" ref="GB100:GB113" ca="1" si="671">IFERROR(IF(AND(GB$8&gt;=($F100+1),GB$8&lt;($F100+1+$Y$10)),CB$11,0), 0)</f>
        <v>0</v>
      </c>
      <c r="GC100" s="8">
        <f t="shared" ref="GC100:GC113" ca="1" si="672">IFERROR(IF(AND(GC$8&gt;=($F100+1),GC$8&lt;($F100+1+$Y$10)),CC$11,0), 0)</f>
        <v>0</v>
      </c>
      <c r="GD100" s="8">
        <f t="shared" ref="GD100:GD113" ca="1" si="673">IFERROR(IF(AND(GD$8&gt;=($F100+1),GD$8&lt;($F100+1+$Y$10)),CD$11,0), 0)</f>
        <v>0</v>
      </c>
      <c r="GE100" s="8">
        <f t="shared" ref="GE100:GE113" ca="1" si="674">IFERROR(IF(AND(GE$8&gt;=($F100+1),GE$8&lt;($F100+1+$Y$10)),CE$11,0), 0)</f>
        <v>0</v>
      </c>
      <c r="GF100" s="8">
        <f t="shared" ref="GF100:GF113" ca="1" si="675">IFERROR(IF(AND(GF$8&gt;=($F100+1),GF$8&lt;($F100+1+$Y$10)),CF$11,0), 0)</f>
        <v>0</v>
      </c>
      <c r="GG100" s="8">
        <f t="shared" ref="GG100:GG113" ca="1" si="676">IFERROR(IF(AND(GG$8&gt;=($F100+1),GG$8&lt;($F100+1+$Y$10)),CG$11,0), 0)</f>
        <v>0</v>
      </c>
      <c r="GH100" s="8">
        <f t="shared" ref="GH100:GH113" ca="1" si="677">IFERROR(IF(AND(GH$8&gt;=($F100+1),GH$8&lt;($F100+1+$Y$10)),CH$11,0), 0)</f>
        <v>0</v>
      </c>
      <c r="GI100" s="8">
        <f t="shared" ref="GI100:GI113" ca="1" si="678">IFERROR(IF(AND(GI$8&gt;=($F100+1),GI$8&lt;($F100+1+$Y$10)),CI$11,0), 0)</f>
        <v>0</v>
      </c>
      <c r="GJ100" s="8">
        <f t="shared" ref="GJ100:GJ113" ca="1" si="679">IFERROR(IF(AND(GJ$8&gt;=($F100+1),GJ$8&lt;($F100+1+$Y$10)),CJ$11,0), 0)</f>
        <v>0</v>
      </c>
      <c r="GK100" s="8">
        <f t="shared" ref="GK100:GK113" ca="1" si="680">IFERROR(IF(AND(GK$8&gt;=($F100+1),GK$8&lt;($F100+1+$Y$10)),CK$11,0), 0)</f>
        <v>0</v>
      </c>
      <c r="GL100" s="8">
        <f t="shared" ref="GL100:GL113" ca="1" si="681">IFERROR(IF(AND(GL$8&gt;=($F100+1),GL$8&lt;($F100+1+$Y$10)),CL$11,0), 0)</f>
        <v>0</v>
      </c>
      <c r="GM100" s="8">
        <f t="shared" ref="GM100:GM113" ca="1" si="682">IFERROR(IF(AND(GM$8&gt;=($F100+1),GM$8&lt;($F100+1+$Y$10)),CM$11,0), 0)</f>
        <v>0</v>
      </c>
      <c r="GN100" s="8">
        <f t="shared" ref="GN100:GN113" ca="1" si="683">IFERROR(IF(AND(GN$8&gt;=($F100+1),GN$8&lt;($F100+1+$Y$10)),CN$11,0), 0)</f>
        <v>0</v>
      </c>
      <c r="GO100" s="8">
        <f t="shared" ref="GO100:GO113" ca="1" si="684">IFERROR(IF(AND(GO$8&gt;=($F100+1),GO$8&lt;($F100+1+$Y$10)),CO$11,0), 0)</f>
        <v>0</v>
      </c>
      <c r="GP100" s="8">
        <f t="shared" ref="GP100:GP113" ca="1" si="685">IFERROR(IF(AND(GP$8&gt;=($F100+1),GP$8&lt;($F100+1+$Y$10)),CP$11,0), 0)</f>
        <v>0</v>
      </c>
      <c r="GQ100" s="8">
        <f t="shared" ref="GQ100:GQ113" ca="1" si="686">IFERROR(IF(AND(GQ$8&gt;=($F100+1),GQ$8&lt;($F100+1+$Y$10)),CQ$11,0), 0)</f>
        <v>0</v>
      </c>
      <c r="GR100" s="8">
        <f t="shared" ref="GR100:GR113" ca="1" si="687">IFERROR(IF(AND(GR$8&gt;=($F100+1),GR$8&lt;($F100+1+$Y$10)),CR$11,0), 0)</f>
        <v>0</v>
      </c>
      <c r="GS100" s="8">
        <f t="shared" ref="GS100:GS113" ca="1" si="688">IFERROR(IF(AND(GS$8&gt;=($F100+1),GS$8&lt;($F100+1+$Y$10)),CS$11,0), 0)</f>
        <v>0</v>
      </c>
      <c r="GT100" s="8">
        <f t="shared" ref="GT100:GT113" ca="1" si="689">IFERROR(IF(AND(GT$8&gt;=($F100+1),GT$8&lt;($F100+1+$Y$10)),CT$11,0), 0)</f>
        <v>0</v>
      </c>
      <c r="GU100" s="8">
        <f t="shared" ref="GU100:GU113" ca="1" si="690">IFERROR(IF(AND(GU$8&gt;=($F100+1),GU$8&lt;($F100+1+$Y$10)),CU$11,0), 0)</f>
        <v>0</v>
      </c>
      <c r="GV100" s="8">
        <f t="shared" ref="GV100:GV113" ca="1" si="691">IFERROR(IF(AND(GV$8&gt;=($F100+1),GV$8&lt;($F100+1+$Y$10)),CV$11,0), 0)</f>
        <v>0</v>
      </c>
      <c r="GW100" s="8">
        <f t="shared" ref="GW100:GW113" ca="1" si="692">IFERROR(IF(AND(GW$8&gt;=($F100+1),GW$8&lt;($F100+1+$Y$10)),CW$11,0), 0)</f>
        <v>0</v>
      </c>
      <c r="GX100" s="8">
        <f t="shared" ref="GX100:GX113" ca="1" si="693">IFERROR(IF(AND(GX$8&gt;=($F100+1),GX$8&lt;($F100+1+$Y$10)),CX$11,0), 0)</f>
        <v>0</v>
      </c>
      <c r="GY100" s="8">
        <f t="shared" ref="GY100:GY113" ca="1" si="694">IFERROR(IF(AND(GY$8&gt;=($F100+1),GY$8&lt;($F100+1+$Y$10)),CY$11,0), 0)</f>
        <v>0</v>
      </c>
      <c r="GZ100" s="8">
        <f t="shared" ref="GZ100:GZ113" ca="1" si="695">IFERROR(IF(AND(GZ$8&gt;=($F100+1),GZ$8&lt;($F100+1+$Y$10)),CZ$11,0), 0)</f>
        <v>0</v>
      </c>
      <c r="HA100" s="8">
        <f t="shared" ref="HA100:HA113" ca="1" si="696">IFERROR(IF(AND(HA$8&gt;=($F100+1),HA$8&lt;($F100+1+$Y$10)),DA$11,0), 0)</f>
        <v>0</v>
      </c>
      <c r="HB100" s="8">
        <f t="shared" ref="HB100:HB113" ca="1" si="697">IFERROR(IF(AND(HB$8&gt;=($F100+1),HB$8&lt;($F100+1+$Y$10)),DB$11,0), 0)</f>
        <v>0</v>
      </c>
      <c r="HC100" s="8">
        <f t="shared" ref="HC100:HC113" ca="1" si="698">IFERROR(IF(AND(HC$8&gt;=($F100+1),HC$8&lt;($F100+1+$Y$10)),DC$11,0), 0)</f>
        <v>0</v>
      </c>
      <c r="HD100" s="8">
        <f t="shared" ref="HD100:HD113" ca="1" si="699">IFERROR(IF(AND(HD$8&gt;=($F100+1),HD$8&lt;($F100+1+$Y$10)),DD$11,0), 0)</f>
        <v>0</v>
      </c>
      <c r="HE100" s="8">
        <f t="shared" ref="HE100:HE113" ca="1" si="700">IFERROR(IF(AND(HE$8&gt;=($F100+1),HE$8&lt;($F100+1+$Y$10)),DE$11,0), 0)</f>
        <v>0</v>
      </c>
      <c r="HF100" s="8">
        <f t="shared" ref="HF100:HF113" ca="1" si="701">IFERROR(IF(AND(HF$8&gt;=($F100+1),HF$8&lt;($F100+1+$Y$10)),DF$11,0), 0)</f>
        <v>0</v>
      </c>
      <c r="HG100" s="8">
        <f t="shared" ref="HG100:HG113" ca="1" si="702">IFERROR(IF(AND(HG$8&gt;=($F100+1),HG$8&lt;($F100+1+$Y$10)),DG$11,0), 0)</f>
        <v>0</v>
      </c>
      <c r="HH100" s="8">
        <f t="shared" ref="HH100:HH113" ca="1" si="703">IFERROR(IF(AND(HH$8&gt;=($F100+1),HH$8&lt;($F100+1+$Y$10)),DH$11,0), 0)</f>
        <v>0</v>
      </c>
      <c r="HI100" s="8">
        <f t="shared" ref="HI100:HI113" ca="1" si="704">IFERROR(IF(AND(HI$8&gt;=($F100+1),HI$8&lt;($F100+1+$Y$10)),DI$11,0), 0)</f>
        <v>0</v>
      </c>
      <c r="HJ100" s="8">
        <f t="shared" ref="HJ100:HJ113" ca="1" si="705">IFERROR(IF(AND(HJ$8&gt;=($F100+1),HJ$8&lt;($F100+1+$Y$10)),DJ$11,0), 0)</f>
        <v>0</v>
      </c>
      <c r="HK100" s="8">
        <f t="shared" ref="HK100:HK113" ca="1" si="706">IFERROR(IF(AND(HK$8&gt;=($F100+1),HK$8&lt;($F100+1+$Y$10)),DK$11,0), 0)</f>
        <v>0</v>
      </c>
      <c r="HL100" s="8">
        <f t="shared" ref="HL100:HL113" ca="1" si="707">IFERROR(IF(AND(HL$8&gt;=($F100+1),HL$8&lt;($F100+1+$Y$10)),DL$11,0), 0)</f>
        <v>0</v>
      </c>
      <c r="HM100" s="8">
        <f t="shared" ref="HM100:HM113" ca="1" si="708">IFERROR(IF(AND(HM$8&gt;=($F100+1),HM$8&lt;($F100+1+$Y$10)),DM$11,0), 0)</f>
        <v>0</v>
      </c>
      <c r="HN100" s="8">
        <f t="shared" ref="HN100:HN113" ca="1" si="709">IFERROR(IF(AND(HN$8&gt;=($F100+1),HN$8&lt;($F100+1+$Y$10)),DN$11,0), 0)</f>
        <v>0</v>
      </c>
      <c r="HO100" s="8">
        <f t="shared" ref="HO100:HO113" ca="1" si="710">IFERROR(IF(AND(HO$8&gt;=($F100+1),HO$8&lt;($F100+1+$Y$10)),DO$11,0), 0)</f>
        <v>0</v>
      </c>
      <c r="HP100" s="8">
        <f t="shared" ref="HP100:HP113" ca="1" si="711">IFERROR(IF(AND(HP$8&gt;=($F100+1),HP$8&lt;($F100+1+$Y$10)),DP$11,0), 0)</f>
        <v>0</v>
      </c>
      <c r="HQ100" s="8">
        <f t="shared" ref="HQ100:HQ113" ca="1" si="712">IFERROR(IF(AND(HQ$8&gt;=($F100+1),HQ$8&lt;($F100+1+$Y$10)),DQ$11,0), 0)</f>
        <v>0</v>
      </c>
      <c r="HR100" s="8">
        <f t="shared" ref="HR100:HR113" ca="1" si="713">IFERROR(IF(AND(HR$8&gt;=($F100+1),HR$8&lt;($F100+1+$Y$10)),DR$11,0), 0)</f>
        <v>0</v>
      </c>
      <c r="HS100" s="8">
        <f t="shared" ref="HS100:HS113" ca="1" si="714">IFERROR(IF(AND(HS$8&gt;=($F100+1),HS$8&lt;($F100+1+$Y$10)),DS$11,0), 0)</f>
        <v>0</v>
      </c>
      <c r="HT100" s="8">
        <f t="shared" ref="HT100:HT113" ca="1" si="715">IFERROR(IF(AND(HT$8&gt;=($F100+1),HT$8&lt;($F100+1+$Y$10)),DT$11,0), 0)</f>
        <v>0</v>
      </c>
      <c r="HU100" s="8">
        <f t="shared" ref="HU100:HU113" ca="1" si="716">IFERROR(IF(AND(HU$8&gt;=($F100+1),HU$8&lt;($F100+1+$Y$10)),DU$11,0), 0)</f>
        <v>0</v>
      </c>
      <c r="HV100" s="8">
        <f t="shared" ref="HV100:HV113" ca="1" si="717">IFERROR(IF(AND(HV$8&gt;=($F100+1),HV$8&lt;($F100+1+$Y$10)),DV$11,0), 0)</f>
        <v>0</v>
      </c>
      <c r="HW100" s="8">
        <f t="shared" ref="HW100:HW113" ca="1" si="718">IFERROR(IF(AND(HW$8&gt;=($F100+1),HW$8&lt;($F100+1+$Y$10)),DW$11,0), 0)</f>
        <v>0</v>
      </c>
      <c r="HX100" s="8">
        <f t="shared" ref="HX100:HX113" ca="1" si="719">IFERROR(IF(AND(HX$8&gt;=($F100+1),HX$8&lt;($F100+1+$Y$10)),DX$11,0), 0)</f>
        <v>0</v>
      </c>
      <c r="HY100" s="8">
        <f t="shared" ref="HY100:HY113" ca="1" si="720">IFERROR(IF(AND(HY$8&gt;=($F100+1),HY$8&lt;($F100+1+$Y$10)),DY$11,0), 0)</f>
        <v>0</v>
      </c>
      <c r="HZ100" s="8">
        <f t="shared" ref="HZ100:HZ113" ca="1" si="721">IFERROR(IF(AND(HZ$8&gt;=($F100+1),HZ$8&lt;($F100+1+$Y$10)),DZ$11,0), 0)</f>
        <v>0</v>
      </c>
      <c r="IA100" s="8">
        <f t="shared" ref="IA100:IA113" ca="1" si="722">IFERROR(IF(AND(IA$8&gt;=($F100+1),IA$8&lt;($F100+1+$Y$10)),EA$11,0), 0)</f>
        <v>0</v>
      </c>
      <c r="IB100" s="8">
        <f t="shared" ref="IB100:IB113" ca="1" si="723">IFERROR(IF(AND(IB$8&gt;=($F100+1),IB$8&lt;($F100+1+$Y$10)),EB$11,0), 0)</f>
        <v>0</v>
      </c>
      <c r="IC100" s="8">
        <f t="shared" ref="IC100:IC113" ca="1" si="724">IFERROR(IF(AND(IC$8&gt;=($F100+1),IC$8&lt;($F100+1+$Y$10)),EC$11,0), 0)</f>
        <v>0</v>
      </c>
      <c r="ID100" s="8">
        <f t="shared" ref="ID100:ID113" ca="1" si="725">IFERROR(IF(AND(ID$8&gt;=($F100+1),ID$8&lt;($F100+1+$Y$10)),ED$11,0), 0)</f>
        <v>0</v>
      </c>
      <c r="IE100" s="8">
        <f t="shared" ref="IE100:IE113" ca="1" si="726">IFERROR(IF(AND(IE$8&gt;=($F100+1),IE$8&lt;($F100+1+$Y$10)),EE$11,0), 0)</f>
        <v>0</v>
      </c>
      <c r="IF100" s="8">
        <f t="shared" ref="IF100:IF113" ca="1" si="727">IFERROR(IF(AND(IF$8&gt;=($F100+1),IF$8&lt;($F100+1+$Y$10)),EF$11,0), 0)</f>
        <v>0</v>
      </c>
      <c r="IG100" s="8">
        <f t="shared" ref="IG100:IG113" ca="1" si="728">IFERROR(IF(AND(IG$8&gt;=($F100+1),IG$8&lt;($F100+1+$Y$10)),EG$11,0), 0)</f>
        <v>0</v>
      </c>
      <c r="IH100" s="8">
        <f t="shared" ref="IH100:IH113" ca="1" si="729">IFERROR(IF(AND(IH$8&gt;=($F100+1),IH$8&lt;($F100+1+$Y$10)),EH$11,0), 0)</f>
        <v>0</v>
      </c>
      <c r="II100" s="8">
        <f t="shared" ref="II100:II113" ca="1" si="730">IFERROR(IF(AND(II$8&gt;=($F100+1),II$8&lt;($F100+1+$Y$10)),EI$11,0), 0)</f>
        <v>0</v>
      </c>
      <c r="IJ100" s="8">
        <f t="shared" ref="IJ100:IJ113" ca="1" si="731">IFERROR(IF(AND(IJ$8&gt;=($F100+1),IJ$8&lt;($F100+1+$Y$10)),EJ$11,0), 0)</f>
        <v>0</v>
      </c>
      <c r="IK100" s="8">
        <f t="shared" ref="IK100:IK113" ca="1" si="732">IFERROR(IF(AND(IK$8&gt;=($F100+1),IK$8&lt;($F100+1+$Y$10)),EK$11,0), 0)</f>
        <v>0</v>
      </c>
      <c r="IL100" s="8">
        <f t="shared" ref="IL100:IL113" ca="1" si="733">IFERROR(IF(AND(IL$8&gt;=($F100+1),IL$8&lt;($F100+1+$Y$10)),EL$11,0), 0)</f>
        <v>0</v>
      </c>
      <c r="IM100" s="8">
        <f t="shared" ref="IM100:IM113" ca="1" si="734">IFERROR(IF(AND(IM$8&gt;=($F100+1),IM$8&lt;($F100+1+$Y$10)),EM$11,0), 0)</f>
        <v>0</v>
      </c>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row>
    <row r="101" spans="1:348" ht="18.399999999999999">
      <c r="A101" s="29"/>
      <c r="B101" s="16"/>
      <c r="C101" s="249"/>
      <c r="D101" s="249"/>
      <c r="E101" s="156"/>
      <c r="F101" s="156"/>
      <c r="G101" s="157"/>
      <c r="H101" s="117" t="str">
        <f>IFERROR(VLOOKUP(E101, 'General Project Info'!$C$32:$I$42, 7, FALSE), "")</f>
        <v/>
      </c>
      <c r="I101" s="118">
        <f>IFERROR(Y101*VLOOKUP(E101, 'General Project Info'!$R$32:$T$42, 3, FALSE), 0)</f>
        <v>0</v>
      </c>
      <c r="J101" s="119">
        <f>IFERROR(AA101,0)</f>
        <v>0</v>
      </c>
      <c r="K101" s="119">
        <f t="shared" ref="K101:K113" si="735">IFERROR(AC101,0)</f>
        <v>0</v>
      </c>
      <c r="L101" s="162"/>
      <c r="M101" s="162"/>
      <c r="N101" s="163"/>
      <c r="O101" s="163"/>
      <c r="P101" s="163"/>
      <c r="Q101" s="153">
        <f t="shared" si="628"/>
        <v>0</v>
      </c>
      <c r="R101" s="16"/>
      <c r="S101" s="29"/>
      <c r="U101" s="26">
        <f>IFERROR(VLOOKUP($E101, 'Unit Conversions Array'!$B$4:$AA$24, 26, FALSE),0)</f>
        <v>0</v>
      </c>
      <c r="V101">
        <f>VLOOKUP(E101, 'General Project Info'!$R$32:$W$42, 6, FALSE)</f>
        <v>1</v>
      </c>
      <c r="W101">
        <f t="shared" si="629"/>
        <v>0</v>
      </c>
      <c r="X101">
        <f>IFERROR(G101*INDEX('Unit Conversions Array'!$E$4:$Y$24, MATCH('Scenarios &amp; Measures'!E101, 'Unit Conversions Array'!$B$4:$B$24, 0), MATCH('Scenarios &amp; Measures'!H101, 'Unit Conversions Array'!$E$3:$Y$3, 0)), 0)</f>
        <v>0</v>
      </c>
      <c r="Y101" s="8">
        <f t="shared" ref="Y101:Y113" si="736">X101/3.412</f>
        <v>0</v>
      </c>
      <c r="Z101" s="111" t="str">
        <f t="shared" ref="Z101:Z102" si="737">IF(AND(U101=1,E101="Electricity"),F101,"")</f>
        <v/>
      </c>
      <c r="AA101" s="111">
        <f>IFERROR(IF(AND(U101=1,E101="Electricity"),Y101*INDEX('Scenarios &amp; Measures'!$AQ$123:$EM$123,1,MATCH(F101+1,'Scenarios &amp; Measures'!$AQ$122:$EM$122,0)), IF(U101=1,$Y101*VLOOKUP($E101, 'General Project Info'!$R$32:$W$42, 5, FALSE),0)),0)</f>
        <v>0</v>
      </c>
      <c r="AB101" s="93">
        <f>IF(E101="Electricity",Y101*SUM(INDEX('Scenarios &amp; Measures'!$AQ$123:$EM$123,1,MATCH(F101+1,'Scenarios &amp; Measures'!$AQ$122:$EM$122,0)):INDEX('Scenarios &amp; Measures'!$AQ$123:$EM$123,1,MATCH(F101+'General Project Info'!$F$20,'Scenarios &amp; Measures'!$AQ$122:$EM$122,0))),SUMIF(E101,"Solar_PV_or_Wind",J101)*$Y$10)</f>
        <v>0</v>
      </c>
      <c r="AC101" s="111">
        <f>IFERROR(IF(U101=0, Y101*VLOOKUP(E101, 'General Project Info'!$R$32:$W$42, 5, FALSE), 0), 0)</f>
        <v>0</v>
      </c>
      <c r="AD101" s="11">
        <f>IFERROR(ROUNDDOWN(($Y$10-(L101-AG101))/L101, 0)*L101+(L101-AG101), 0)</f>
        <v>0</v>
      </c>
      <c r="AE101" s="11">
        <f t="shared" ref="AE101:AE113" si="738">$Y$10-AD101</f>
        <v>20</v>
      </c>
      <c r="AF101" s="11">
        <f t="shared" ref="AF101:AF113" si="739">IF(AE101&lt;0, ABS(AE101), L101-AE101)</f>
        <v>-20</v>
      </c>
      <c r="AG101" s="11">
        <f t="shared" ref="AG101:AG113" si="740">IF(M101&lt;=L101, M101, 0)</f>
        <v>0</v>
      </c>
      <c r="AH101">
        <f t="shared" si="630"/>
        <v>0</v>
      </c>
      <c r="AI101" s="116">
        <f t="shared" ref="AI101:AI113" ca="1" si="741">IFERROR(SUMPRODUCT($EQ$12:$IM$12,$EQ101:$IM101)*AB101/1000,0)</f>
        <v>0</v>
      </c>
      <c r="AJ101" s="116">
        <f t="shared" ref="AJ101:AJ113" ca="1" si="742">IFERROR(SUMPRODUCT($EQ$12:$IM$12,$EQ101:$IM101)*AC101/1000,0)</f>
        <v>0</v>
      </c>
      <c r="AK101" s="11">
        <f t="shared" ref="AK101:AK113" ca="1" si="743">IFERROR(SUMPRODUCT($AQ$12:$EM$12, AQ101:EM101), 0)</f>
        <v>0</v>
      </c>
      <c r="AL101" s="11">
        <f>IF($W$10="RECs", -AA101/VLOOKUP("RECs", 'General Project Info'!$R$32:$W$42, 5, FALSE)*$W$11*IF($Y$11=$AB$12, $Y$10, (1/($AB$12-$Y$11))*(1-($Y$11/$AB$12)^$Y$10)*$AB$12), 0)</f>
        <v>0</v>
      </c>
      <c r="AM101" s="11">
        <f t="shared" si="631"/>
        <v>0</v>
      </c>
      <c r="AN101" s="11">
        <f t="shared" si="632"/>
        <v>0</v>
      </c>
      <c r="AO101" s="11">
        <f t="shared" ref="AO101:AO113" ca="1" si="744">W101+AJ101+AK101+AH101+AI101+AL101+AM101+AN101-Q101</f>
        <v>0</v>
      </c>
      <c r="AP101" s="10"/>
      <c r="AQ101" s="93">
        <f t="shared" ref="AQ101:BF113" ca="1" si="745">IFERROR(IF(AQ$8&gt;=$F101,IF((AQ$8-$F101)&gt;=$Y$10, 0, IF(MOD($AG101+(AQ$8-$F101), $L101)=0, (($N101-$O101)*$AB$11^AQ$99), 0)),0), 0)</f>
        <v>0</v>
      </c>
      <c r="AR101" s="93">
        <f t="shared" ca="1" si="745"/>
        <v>0</v>
      </c>
      <c r="AS101" s="93">
        <f t="shared" ca="1" si="745"/>
        <v>0</v>
      </c>
      <c r="AT101" s="93">
        <f t="shared" ca="1" si="745"/>
        <v>0</v>
      </c>
      <c r="AU101" s="93">
        <f t="shared" ca="1" si="745"/>
        <v>0</v>
      </c>
      <c r="AV101" s="93">
        <f t="shared" ca="1" si="745"/>
        <v>0</v>
      </c>
      <c r="AW101" s="93">
        <f t="shared" ca="1" si="745"/>
        <v>0</v>
      </c>
      <c r="AX101" s="93">
        <f t="shared" ca="1" si="745"/>
        <v>0</v>
      </c>
      <c r="AY101" s="93">
        <f t="shared" ca="1" si="745"/>
        <v>0</v>
      </c>
      <c r="AZ101" s="93">
        <f t="shared" ca="1" si="745"/>
        <v>0</v>
      </c>
      <c r="BA101" s="93">
        <f t="shared" ca="1" si="745"/>
        <v>0</v>
      </c>
      <c r="BB101" s="93">
        <f t="shared" ca="1" si="745"/>
        <v>0</v>
      </c>
      <c r="BC101" s="93">
        <f t="shared" ca="1" si="745"/>
        <v>0</v>
      </c>
      <c r="BD101" s="93">
        <f t="shared" ca="1" si="745"/>
        <v>0</v>
      </c>
      <c r="BE101" s="93">
        <f t="shared" ca="1" si="745"/>
        <v>0</v>
      </c>
      <c r="BF101" s="93">
        <f t="shared" ca="1" si="745"/>
        <v>0</v>
      </c>
      <c r="BG101" s="93">
        <f t="shared" ca="1" si="633"/>
        <v>0</v>
      </c>
      <c r="BH101" s="93">
        <f t="shared" ca="1" si="633"/>
        <v>0</v>
      </c>
      <c r="BI101" s="93">
        <f t="shared" ca="1" si="633"/>
        <v>0</v>
      </c>
      <c r="BJ101" s="93">
        <f t="shared" ca="1" si="633"/>
        <v>0</v>
      </c>
      <c r="BK101" s="93">
        <f t="shared" ca="1" si="633"/>
        <v>0</v>
      </c>
      <c r="BL101" s="93">
        <f t="shared" ca="1" si="633"/>
        <v>0</v>
      </c>
      <c r="BM101" s="93">
        <f t="shared" ca="1" si="633"/>
        <v>0</v>
      </c>
      <c r="BN101" s="93">
        <f t="shared" ca="1" si="633"/>
        <v>0</v>
      </c>
      <c r="BO101" s="93">
        <f t="shared" ca="1" si="633"/>
        <v>0</v>
      </c>
      <c r="BP101" s="93">
        <f t="shared" ca="1" si="633"/>
        <v>0</v>
      </c>
      <c r="BQ101" s="93">
        <f t="shared" ca="1" si="633"/>
        <v>0</v>
      </c>
      <c r="BR101" s="93">
        <f t="shared" ca="1" si="633"/>
        <v>0</v>
      </c>
      <c r="BS101" s="93">
        <f t="shared" ca="1" si="633"/>
        <v>0</v>
      </c>
      <c r="BT101" s="93">
        <f t="shared" ca="1" si="633"/>
        <v>0</v>
      </c>
      <c r="BU101" s="93">
        <f t="shared" ca="1" si="633"/>
        <v>0</v>
      </c>
      <c r="BV101" s="93">
        <f t="shared" ca="1" si="633"/>
        <v>0</v>
      </c>
      <c r="BW101" s="93">
        <f t="shared" ca="1" si="633"/>
        <v>0</v>
      </c>
      <c r="BX101" s="93">
        <f t="shared" ca="1" si="633"/>
        <v>0</v>
      </c>
      <c r="BY101" s="93">
        <f t="shared" ca="1" si="633"/>
        <v>0</v>
      </c>
      <c r="BZ101" s="93">
        <f t="shared" ca="1" si="633"/>
        <v>0</v>
      </c>
      <c r="CA101" s="93">
        <f t="shared" ca="1" si="633"/>
        <v>0</v>
      </c>
      <c r="CB101" s="93">
        <f t="shared" ca="1" si="633"/>
        <v>0</v>
      </c>
      <c r="CC101" s="93">
        <f t="shared" ca="1" si="633"/>
        <v>0</v>
      </c>
      <c r="CD101" s="93">
        <f t="shared" ca="1" si="633"/>
        <v>0</v>
      </c>
      <c r="CE101" s="93">
        <f t="shared" ca="1" si="633"/>
        <v>0</v>
      </c>
      <c r="CF101" s="93">
        <f t="shared" ca="1" si="633"/>
        <v>0</v>
      </c>
      <c r="CG101" s="93">
        <f t="shared" ca="1" si="633"/>
        <v>0</v>
      </c>
      <c r="CH101" s="93">
        <f t="shared" ca="1" si="633"/>
        <v>0</v>
      </c>
      <c r="CI101" s="93">
        <f t="shared" ca="1" si="633"/>
        <v>0</v>
      </c>
      <c r="CJ101" s="93">
        <f t="shared" ca="1" si="633"/>
        <v>0</v>
      </c>
      <c r="CK101" s="93">
        <f t="shared" ca="1" si="633"/>
        <v>0</v>
      </c>
      <c r="CL101" s="93">
        <f t="shared" ca="1" si="633"/>
        <v>0</v>
      </c>
      <c r="CM101" s="93">
        <f t="shared" ca="1" si="633"/>
        <v>0</v>
      </c>
      <c r="CN101" s="93">
        <f t="shared" ca="1" si="633"/>
        <v>0</v>
      </c>
      <c r="CO101" s="93">
        <f t="shared" ca="1" si="633"/>
        <v>0</v>
      </c>
      <c r="CP101" s="93">
        <f t="shared" ca="1" si="633"/>
        <v>0</v>
      </c>
      <c r="CQ101" s="93">
        <f t="shared" ca="1" si="633"/>
        <v>0</v>
      </c>
      <c r="CR101" s="93">
        <f t="shared" ca="1" si="633"/>
        <v>0</v>
      </c>
      <c r="CS101" s="93">
        <f t="shared" ca="1" si="633"/>
        <v>0</v>
      </c>
      <c r="CT101" s="93">
        <f t="shared" ca="1" si="633"/>
        <v>0</v>
      </c>
      <c r="CU101" s="93">
        <f t="shared" ca="1" si="633"/>
        <v>0</v>
      </c>
      <c r="CV101" s="93">
        <f t="shared" ca="1" si="633"/>
        <v>0</v>
      </c>
      <c r="CW101" s="93">
        <f t="shared" ca="1" si="633"/>
        <v>0</v>
      </c>
      <c r="CX101" s="93">
        <f t="shared" ca="1" si="633"/>
        <v>0</v>
      </c>
      <c r="CY101" s="93">
        <f t="shared" ca="1" si="633"/>
        <v>0</v>
      </c>
      <c r="CZ101" s="93">
        <f t="shared" ca="1" si="633"/>
        <v>0</v>
      </c>
      <c r="DA101" s="93">
        <f t="shared" ca="1" si="633"/>
        <v>0</v>
      </c>
      <c r="DB101" s="93">
        <f t="shared" ca="1" si="633"/>
        <v>0</v>
      </c>
      <c r="DC101" s="93">
        <f t="shared" ca="1" si="633"/>
        <v>0</v>
      </c>
      <c r="DD101" s="93">
        <f t="shared" ca="1" si="634"/>
        <v>0</v>
      </c>
      <c r="DE101" s="93">
        <f t="shared" ca="1" si="634"/>
        <v>0</v>
      </c>
      <c r="DF101" s="93">
        <f t="shared" ca="1" si="634"/>
        <v>0</v>
      </c>
      <c r="DG101" s="93">
        <f t="shared" ca="1" si="634"/>
        <v>0</v>
      </c>
      <c r="DH101" s="93">
        <f t="shared" ca="1" si="634"/>
        <v>0</v>
      </c>
      <c r="DI101" s="93">
        <f t="shared" ca="1" si="634"/>
        <v>0</v>
      </c>
      <c r="DJ101" s="93">
        <f t="shared" ca="1" si="634"/>
        <v>0</v>
      </c>
      <c r="DK101" s="93">
        <f t="shared" ca="1" si="634"/>
        <v>0</v>
      </c>
      <c r="DL101" s="93">
        <f t="shared" ca="1" si="634"/>
        <v>0</v>
      </c>
      <c r="DM101" s="93">
        <f t="shared" ca="1" si="634"/>
        <v>0</v>
      </c>
      <c r="DN101" s="93">
        <f t="shared" ca="1" si="634"/>
        <v>0</v>
      </c>
      <c r="DO101" s="93">
        <f t="shared" ca="1" si="634"/>
        <v>0</v>
      </c>
      <c r="DP101" s="93">
        <f t="shared" ca="1" si="634"/>
        <v>0</v>
      </c>
      <c r="DQ101" s="93">
        <f t="shared" ca="1" si="634"/>
        <v>0</v>
      </c>
      <c r="DR101" s="93">
        <f t="shared" ca="1" si="634"/>
        <v>0</v>
      </c>
      <c r="DS101" s="93">
        <f t="shared" ca="1" si="634"/>
        <v>0</v>
      </c>
      <c r="DT101" s="93">
        <f t="shared" ca="1" si="634"/>
        <v>0</v>
      </c>
      <c r="DU101" s="93">
        <f t="shared" ca="1" si="634"/>
        <v>0</v>
      </c>
      <c r="DV101" s="93">
        <f t="shared" ca="1" si="634"/>
        <v>0</v>
      </c>
      <c r="DW101" s="93">
        <f t="shared" ca="1" si="634"/>
        <v>0</v>
      </c>
      <c r="DX101" s="93">
        <f t="shared" ca="1" si="634"/>
        <v>0</v>
      </c>
      <c r="DY101" s="93">
        <f t="shared" ca="1" si="634"/>
        <v>0</v>
      </c>
      <c r="DZ101" s="93">
        <f t="shared" ca="1" si="634"/>
        <v>0</v>
      </c>
      <c r="EA101" s="93">
        <f t="shared" ca="1" si="634"/>
        <v>0</v>
      </c>
      <c r="EB101" s="93">
        <f t="shared" ca="1" si="634"/>
        <v>0</v>
      </c>
      <c r="EC101" s="93">
        <f t="shared" ca="1" si="634"/>
        <v>0</v>
      </c>
      <c r="ED101" s="93">
        <f t="shared" ca="1" si="634"/>
        <v>0</v>
      </c>
      <c r="EE101" s="93">
        <f t="shared" ca="1" si="634"/>
        <v>0</v>
      </c>
      <c r="EF101" s="93">
        <f t="shared" ca="1" si="634"/>
        <v>0</v>
      </c>
      <c r="EG101" s="93">
        <f t="shared" ca="1" si="634"/>
        <v>0</v>
      </c>
      <c r="EH101" s="93">
        <f t="shared" ca="1" si="634"/>
        <v>0</v>
      </c>
      <c r="EI101" s="93">
        <f t="shared" ca="1" si="634"/>
        <v>0</v>
      </c>
      <c r="EJ101" s="93">
        <f t="shared" ca="1" si="634"/>
        <v>0</v>
      </c>
      <c r="EK101" s="93">
        <f t="shared" ca="1" si="634"/>
        <v>0</v>
      </c>
      <c r="EL101" s="93">
        <f t="shared" ca="1" si="634"/>
        <v>0</v>
      </c>
      <c r="EM101" s="93">
        <f t="shared" ca="1" si="634"/>
        <v>0</v>
      </c>
      <c r="EO101" s="8"/>
      <c r="EP101" s="93"/>
      <c r="EQ101" s="8">
        <f t="shared" ref="EQ101:EQ112" ca="1" si="746">IFERROR(IF(AND(EQ$8&gt;=($F101+1),EQ$8&lt;($F101+1+$Y$10)),AQ$11,0), 0)</f>
        <v>0</v>
      </c>
      <c r="ER101" s="8">
        <f t="shared" ca="1" si="635"/>
        <v>0</v>
      </c>
      <c r="ES101" s="8">
        <f t="shared" ca="1" si="636"/>
        <v>0</v>
      </c>
      <c r="ET101" s="8">
        <f t="shared" ca="1" si="637"/>
        <v>0</v>
      </c>
      <c r="EU101" s="8">
        <f t="shared" ca="1" si="638"/>
        <v>0</v>
      </c>
      <c r="EV101" s="8">
        <f t="shared" ca="1" si="639"/>
        <v>0</v>
      </c>
      <c r="EW101" s="8">
        <f t="shared" ca="1" si="640"/>
        <v>0</v>
      </c>
      <c r="EX101" s="8">
        <f t="shared" ca="1" si="641"/>
        <v>0</v>
      </c>
      <c r="EY101" s="8">
        <f t="shared" ca="1" si="642"/>
        <v>0</v>
      </c>
      <c r="EZ101" s="8">
        <f t="shared" ca="1" si="643"/>
        <v>0</v>
      </c>
      <c r="FA101" s="8">
        <f t="shared" ca="1" si="644"/>
        <v>0</v>
      </c>
      <c r="FB101" s="8">
        <f t="shared" ca="1" si="645"/>
        <v>0</v>
      </c>
      <c r="FC101" s="8">
        <f t="shared" ca="1" si="646"/>
        <v>0</v>
      </c>
      <c r="FD101" s="8">
        <f t="shared" ca="1" si="647"/>
        <v>0</v>
      </c>
      <c r="FE101" s="8">
        <f t="shared" ca="1" si="648"/>
        <v>0</v>
      </c>
      <c r="FF101" s="8">
        <f t="shared" ca="1" si="649"/>
        <v>0</v>
      </c>
      <c r="FG101" s="8">
        <f t="shared" ca="1" si="650"/>
        <v>0</v>
      </c>
      <c r="FH101" s="8">
        <f t="shared" ca="1" si="651"/>
        <v>0</v>
      </c>
      <c r="FI101" s="8">
        <f t="shared" ca="1" si="652"/>
        <v>0</v>
      </c>
      <c r="FJ101" s="8">
        <f t="shared" ca="1" si="653"/>
        <v>0</v>
      </c>
      <c r="FK101" s="8">
        <f t="shared" ca="1" si="654"/>
        <v>0</v>
      </c>
      <c r="FL101" s="8">
        <f t="shared" ca="1" si="655"/>
        <v>0</v>
      </c>
      <c r="FM101" s="8">
        <f t="shared" ca="1" si="656"/>
        <v>0</v>
      </c>
      <c r="FN101" s="8">
        <f t="shared" ca="1" si="657"/>
        <v>0</v>
      </c>
      <c r="FO101" s="8">
        <f t="shared" ca="1" si="658"/>
        <v>0</v>
      </c>
      <c r="FP101" s="8">
        <f t="shared" ca="1" si="659"/>
        <v>0</v>
      </c>
      <c r="FQ101" s="8">
        <f t="shared" ca="1" si="660"/>
        <v>0</v>
      </c>
      <c r="FR101" s="8">
        <f t="shared" ca="1" si="661"/>
        <v>0</v>
      </c>
      <c r="FS101" s="8">
        <f t="shared" ca="1" si="662"/>
        <v>0</v>
      </c>
      <c r="FT101" s="8">
        <f t="shared" ca="1" si="663"/>
        <v>0</v>
      </c>
      <c r="FU101" s="8">
        <f t="shared" ca="1" si="664"/>
        <v>0</v>
      </c>
      <c r="FV101" s="8">
        <f t="shared" ca="1" si="665"/>
        <v>0</v>
      </c>
      <c r="FW101" s="8">
        <f t="shared" ca="1" si="666"/>
        <v>0</v>
      </c>
      <c r="FX101" s="8">
        <f t="shared" ca="1" si="667"/>
        <v>0</v>
      </c>
      <c r="FY101" s="8">
        <f t="shared" ca="1" si="668"/>
        <v>0</v>
      </c>
      <c r="FZ101" s="8">
        <f t="shared" ca="1" si="669"/>
        <v>0</v>
      </c>
      <c r="GA101" s="8">
        <f t="shared" ca="1" si="670"/>
        <v>0</v>
      </c>
      <c r="GB101" s="8">
        <f t="shared" ca="1" si="671"/>
        <v>0</v>
      </c>
      <c r="GC101" s="8">
        <f t="shared" ca="1" si="672"/>
        <v>0</v>
      </c>
      <c r="GD101" s="8">
        <f t="shared" ca="1" si="673"/>
        <v>0</v>
      </c>
      <c r="GE101" s="8">
        <f t="shared" ca="1" si="674"/>
        <v>0</v>
      </c>
      <c r="GF101" s="8">
        <f t="shared" ca="1" si="675"/>
        <v>0</v>
      </c>
      <c r="GG101" s="8">
        <f t="shared" ca="1" si="676"/>
        <v>0</v>
      </c>
      <c r="GH101" s="8">
        <f t="shared" ca="1" si="677"/>
        <v>0</v>
      </c>
      <c r="GI101" s="8">
        <f t="shared" ca="1" si="678"/>
        <v>0</v>
      </c>
      <c r="GJ101" s="8">
        <f t="shared" ca="1" si="679"/>
        <v>0</v>
      </c>
      <c r="GK101" s="8">
        <f t="shared" ca="1" si="680"/>
        <v>0</v>
      </c>
      <c r="GL101" s="8">
        <f t="shared" ca="1" si="681"/>
        <v>0</v>
      </c>
      <c r="GM101" s="8">
        <f t="shared" ca="1" si="682"/>
        <v>0</v>
      </c>
      <c r="GN101" s="8">
        <f t="shared" ca="1" si="683"/>
        <v>0</v>
      </c>
      <c r="GO101" s="8">
        <f t="shared" ca="1" si="684"/>
        <v>0</v>
      </c>
      <c r="GP101" s="8">
        <f t="shared" ca="1" si="685"/>
        <v>0</v>
      </c>
      <c r="GQ101" s="8">
        <f t="shared" ca="1" si="686"/>
        <v>0</v>
      </c>
      <c r="GR101" s="8">
        <f t="shared" ca="1" si="687"/>
        <v>0</v>
      </c>
      <c r="GS101" s="8">
        <f t="shared" ca="1" si="688"/>
        <v>0</v>
      </c>
      <c r="GT101" s="8">
        <f t="shared" ca="1" si="689"/>
        <v>0</v>
      </c>
      <c r="GU101" s="8">
        <f t="shared" ca="1" si="690"/>
        <v>0</v>
      </c>
      <c r="GV101" s="8">
        <f t="shared" ca="1" si="691"/>
        <v>0</v>
      </c>
      <c r="GW101" s="8">
        <f t="shared" ca="1" si="692"/>
        <v>0</v>
      </c>
      <c r="GX101" s="8">
        <f t="shared" ca="1" si="693"/>
        <v>0</v>
      </c>
      <c r="GY101" s="8">
        <f t="shared" ca="1" si="694"/>
        <v>0</v>
      </c>
      <c r="GZ101" s="8">
        <f t="shared" ca="1" si="695"/>
        <v>0</v>
      </c>
      <c r="HA101" s="8">
        <f t="shared" ca="1" si="696"/>
        <v>0</v>
      </c>
      <c r="HB101" s="8">
        <f t="shared" ca="1" si="697"/>
        <v>0</v>
      </c>
      <c r="HC101" s="8">
        <f t="shared" ca="1" si="698"/>
        <v>0</v>
      </c>
      <c r="HD101" s="8">
        <f t="shared" ca="1" si="699"/>
        <v>0</v>
      </c>
      <c r="HE101" s="8">
        <f t="shared" ca="1" si="700"/>
        <v>0</v>
      </c>
      <c r="HF101" s="8">
        <f t="shared" ca="1" si="701"/>
        <v>0</v>
      </c>
      <c r="HG101" s="8">
        <f t="shared" ca="1" si="702"/>
        <v>0</v>
      </c>
      <c r="HH101" s="8">
        <f t="shared" ca="1" si="703"/>
        <v>0</v>
      </c>
      <c r="HI101" s="8">
        <f t="shared" ca="1" si="704"/>
        <v>0</v>
      </c>
      <c r="HJ101" s="8">
        <f t="shared" ca="1" si="705"/>
        <v>0</v>
      </c>
      <c r="HK101" s="8">
        <f t="shared" ca="1" si="706"/>
        <v>0</v>
      </c>
      <c r="HL101" s="8">
        <f t="shared" ca="1" si="707"/>
        <v>0</v>
      </c>
      <c r="HM101" s="8">
        <f t="shared" ca="1" si="708"/>
        <v>0</v>
      </c>
      <c r="HN101" s="8">
        <f t="shared" ca="1" si="709"/>
        <v>0</v>
      </c>
      <c r="HO101" s="8">
        <f t="shared" ca="1" si="710"/>
        <v>0</v>
      </c>
      <c r="HP101" s="8">
        <f t="shared" ca="1" si="711"/>
        <v>0</v>
      </c>
      <c r="HQ101" s="8">
        <f t="shared" ca="1" si="712"/>
        <v>0</v>
      </c>
      <c r="HR101" s="8">
        <f t="shared" ca="1" si="713"/>
        <v>0</v>
      </c>
      <c r="HS101" s="8">
        <f t="shared" ca="1" si="714"/>
        <v>0</v>
      </c>
      <c r="HT101" s="8">
        <f t="shared" ca="1" si="715"/>
        <v>0</v>
      </c>
      <c r="HU101" s="8">
        <f t="shared" ca="1" si="716"/>
        <v>0</v>
      </c>
      <c r="HV101" s="8">
        <f t="shared" ca="1" si="717"/>
        <v>0</v>
      </c>
      <c r="HW101" s="8">
        <f t="shared" ca="1" si="718"/>
        <v>0</v>
      </c>
      <c r="HX101" s="8">
        <f t="shared" ca="1" si="719"/>
        <v>0</v>
      </c>
      <c r="HY101" s="8">
        <f t="shared" ca="1" si="720"/>
        <v>0</v>
      </c>
      <c r="HZ101" s="8">
        <f t="shared" ca="1" si="721"/>
        <v>0</v>
      </c>
      <c r="IA101" s="8">
        <f t="shared" ca="1" si="722"/>
        <v>0</v>
      </c>
      <c r="IB101" s="8">
        <f t="shared" ca="1" si="723"/>
        <v>0</v>
      </c>
      <c r="IC101" s="8">
        <f t="shared" ca="1" si="724"/>
        <v>0</v>
      </c>
      <c r="ID101" s="8">
        <f t="shared" ca="1" si="725"/>
        <v>0</v>
      </c>
      <c r="IE101" s="8">
        <f t="shared" ca="1" si="726"/>
        <v>0</v>
      </c>
      <c r="IF101" s="8">
        <f t="shared" ca="1" si="727"/>
        <v>0</v>
      </c>
      <c r="IG101" s="8">
        <f t="shared" ca="1" si="728"/>
        <v>0</v>
      </c>
      <c r="IH101" s="8">
        <f t="shared" ca="1" si="729"/>
        <v>0</v>
      </c>
      <c r="II101" s="8">
        <f t="shared" ca="1" si="730"/>
        <v>0</v>
      </c>
      <c r="IJ101" s="8">
        <f t="shared" ca="1" si="731"/>
        <v>0</v>
      </c>
      <c r="IK101" s="8">
        <f t="shared" ca="1" si="732"/>
        <v>0</v>
      </c>
      <c r="IL101" s="8">
        <f t="shared" ca="1" si="733"/>
        <v>0</v>
      </c>
      <c r="IM101" s="8">
        <f t="shared" ca="1" si="734"/>
        <v>0</v>
      </c>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row>
    <row r="102" spans="1:348" ht="18.399999999999999">
      <c r="A102" s="29"/>
      <c r="B102" s="16"/>
      <c r="C102" s="249"/>
      <c r="D102" s="249"/>
      <c r="E102" s="156"/>
      <c r="F102" s="156"/>
      <c r="G102" s="157"/>
      <c r="H102" s="117" t="str">
        <f>IFERROR(VLOOKUP(E102, 'General Project Info'!$C$32:$I$42, 7, FALSE), "")</f>
        <v/>
      </c>
      <c r="I102" s="118">
        <f>IFERROR(Y102*VLOOKUP(E102, 'General Project Info'!$R$32:$T$42, 3, FALSE), 0)</f>
        <v>0</v>
      </c>
      <c r="J102" s="119">
        <f t="shared" ref="J102:J103" si="747">IFERROR(AA102,0)</f>
        <v>0</v>
      </c>
      <c r="K102" s="119">
        <f t="shared" si="735"/>
        <v>0</v>
      </c>
      <c r="L102" s="162"/>
      <c r="M102" s="162"/>
      <c r="N102" s="163"/>
      <c r="O102" s="163"/>
      <c r="P102" s="163"/>
      <c r="Q102" s="153">
        <f t="shared" si="628"/>
        <v>0</v>
      </c>
      <c r="R102" s="16"/>
      <c r="S102" s="29"/>
      <c r="U102" s="26">
        <f>IFERROR(VLOOKUP($E102, 'Unit Conversions Array'!$B$4:$AA$24, 26, FALSE),0)</f>
        <v>0</v>
      </c>
      <c r="V102">
        <f>VLOOKUP(E102, 'General Project Info'!$R$32:$W$42, 6, FALSE)</f>
        <v>1</v>
      </c>
      <c r="W102">
        <f t="shared" si="629"/>
        <v>0</v>
      </c>
      <c r="X102">
        <f>IFERROR(G102*INDEX('Unit Conversions Array'!$E$4:$Y$24, MATCH('Scenarios &amp; Measures'!E102, 'Unit Conversions Array'!$B$4:$B$24, 0), MATCH('Scenarios &amp; Measures'!H102, 'Unit Conversions Array'!$E$3:$Y$3, 0)), 0)</f>
        <v>0</v>
      </c>
      <c r="Y102" s="8">
        <f t="shared" si="736"/>
        <v>0</v>
      </c>
      <c r="Z102" s="111" t="str">
        <f t="shared" si="737"/>
        <v/>
      </c>
      <c r="AA102" s="111">
        <f>IFERROR(IF(AND(U102=1,E102="Electricity"),Y102*INDEX('Scenarios &amp; Measures'!$AQ$123:$EM$123,1,MATCH(F102+1,'Scenarios &amp; Measures'!$AQ$122:$EM$122,0)), IF(U102=1,$Y102*VLOOKUP($E102, 'General Project Info'!$R$32:$W$42, 5, FALSE),0)),0)</f>
        <v>0</v>
      </c>
      <c r="AB102" s="93">
        <f>IF(E102="Electricity",Y102*SUM(INDEX('Scenarios &amp; Measures'!$AQ$123:$EM$123,1,MATCH(F102+1,'Scenarios &amp; Measures'!$AQ$122:$EM$122,0)):INDEX('Scenarios &amp; Measures'!$AQ$123:$EM$123,1,MATCH(F102+'General Project Info'!$F$20,'Scenarios &amp; Measures'!$AQ$122:$EM$122,0))),SUMIF(E102,"Solar_PV_or_Wind",J102)*$Y$10)</f>
        <v>0</v>
      </c>
      <c r="AC102" s="111">
        <f>IFERROR(IF(U102=0, Y102*VLOOKUP(E102, 'General Project Info'!$R$32:$W$42, 5, FALSE), 0), 0)</f>
        <v>0</v>
      </c>
      <c r="AD102" s="11">
        <f>IFERROR(ROUNDDOWN(($Y$10-(L102-AG102))/L102, 0)*L102+(L102-AG102), 0)</f>
        <v>0</v>
      </c>
      <c r="AE102" s="11">
        <f t="shared" si="738"/>
        <v>20</v>
      </c>
      <c r="AF102" s="11">
        <f t="shared" si="739"/>
        <v>-20</v>
      </c>
      <c r="AG102" s="11">
        <f t="shared" si="740"/>
        <v>0</v>
      </c>
      <c r="AH102">
        <f t="shared" si="630"/>
        <v>0</v>
      </c>
      <c r="AI102" s="116">
        <f t="shared" ca="1" si="741"/>
        <v>0</v>
      </c>
      <c r="AJ102" s="116">
        <f t="shared" ca="1" si="742"/>
        <v>0</v>
      </c>
      <c r="AK102" s="11">
        <f t="shared" ca="1" si="743"/>
        <v>0</v>
      </c>
      <c r="AL102" s="11">
        <f>IF($W$10="RECs", -AA102/VLOOKUP("RECs", 'General Project Info'!$R$32:$W$42, 5, FALSE)*$W$11*IF($Y$11=$AB$12, $Y$10, (1/($AB$12-$Y$11))*(1-($Y$11/$AB$12)^$Y$10)*$AB$12), 0)</f>
        <v>0</v>
      </c>
      <c r="AM102" s="11">
        <f t="shared" si="631"/>
        <v>0</v>
      </c>
      <c r="AN102" s="11">
        <f t="shared" si="632"/>
        <v>0</v>
      </c>
      <c r="AO102" s="11">
        <f t="shared" ca="1" si="744"/>
        <v>0</v>
      </c>
      <c r="AQ102" s="93">
        <f t="shared" ca="1" si="745"/>
        <v>0</v>
      </c>
      <c r="AR102" s="93">
        <f t="shared" ref="AR102:DC105" ca="1" si="748">IFERROR(IF(AR$8&gt;=$F102,IF((AR$8-$F102)&gt;=$Y$10, 0, IF(MOD($AG102+(AR$8-$F102), $L102)=0, (($N102-$O102)*$AB$11^AR$99), 0)),0), 0)</f>
        <v>0</v>
      </c>
      <c r="AS102" s="93">
        <f t="shared" ca="1" si="748"/>
        <v>0</v>
      </c>
      <c r="AT102" s="93">
        <f t="shared" ca="1" si="748"/>
        <v>0</v>
      </c>
      <c r="AU102" s="93">
        <f t="shared" ca="1" si="748"/>
        <v>0</v>
      </c>
      <c r="AV102" s="93">
        <f t="shared" ca="1" si="748"/>
        <v>0</v>
      </c>
      <c r="AW102" s="93">
        <f t="shared" ca="1" si="748"/>
        <v>0</v>
      </c>
      <c r="AX102" s="93">
        <f t="shared" ca="1" si="748"/>
        <v>0</v>
      </c>
      <c r="AY102" s="93">
        <f t="shared" ca="1" si="748"/>
        <v>0</v>
      </c>
      <c r="AZ102" s="93">
        <f t="shared" ca="1" si="748"/>
        <v>0</v>
      </c>
      <c r="BA102" s="93">
        <f t="shared" ca="1" si="748"/>
        <v>0</v>
      </c>
      <c r="BB102" s="93">
        <f t="shared" ca="1" si="748"/>
        <v>0</v>
      </c>
      <c r="BC102" s="93">
        <f t="shared" ca="1" si="748"/>
        <v>0</v>
      </c>
      <c r="BD102" s="93">
        <f t="shared" ca="1" si="748"/>
        <v>0</v>
      </c>
      <c r="BE102" s="93">
        <f t="shared" ca="1" si="748"/>
        <v>0</v>
      </c>
      <c r="BF102" s="93">
        <f t="shared" ca="1" si="748"/>
        <v>0</v>
      </c>
      <c r="BG102" s="93">
        <f t="shared" ca="1" si="748"/>
        <v>0</v>
      </c>
      <c r="BH102" s="93">
        <f t="shared" ca="1" si="748"/>
        <v>0</v>
      </c>
      <c r="BI102" s="93">
        <f t="shared" ca="1" si="748"/>
        <v>0</v>
      </c>
      <c r="BJ102" s="93">
        <f t="shared" ca="1" si="748"/>
        <v>0</v>
      </c>
      <c r="BK102" s="93">
        <f t="shared" ca="1" si="748"/>
        <v>0</v>
      </c>
      <c r="BL102" s="93">
        <f t="shared" ca="1" si="748"/>
        <v>0</v>
      </c>
      <c r="BM102" s="93">
        <f t="shared" ca="1" si="748"/>
        <v>0</v>
      </c>
      <c r="BN102" s="93">
        <f t="shared" ca="1" si="748"/>
        <v>0</v>
      </c>
      <c r="BO102" s="93">
        <f t="shared" ca="1" si="748"/>
        <v>0</v>
      </c>
      <c r="BP102" s="93">
        <f t="shared" ca="1" si="748"/>
        <v>0</v>
      </c>
      <c r="BQ102" s="93">
        <f t="shared" ca="1" si="748"/>
        <v>0</v>
      </c>
      <c r="BR102" s="93">
        <f t="shared" ca="1" si="748"/>
        <v>0</v>
      </c>
      <c r="BS102" s="93">
        <f t="shared" ca="1" si="748"/>
        <v>0</v>
      </c>
      <c r="BT102" s="93">
        <f t="shared" ca="1" si="748"/>
        <v>0</v>
      </c>
      <c r="BU102" s="93">
        <f t="shared" ca="1" si="748"/>
        <v>0</v>
      </c>
      <c r="BV102" s="93">
        <f t="shared" ca="1" si="748"/>
        <v>0</v>
      </c>
      <c r="BW102" s="93">
        <f t="shared" ca="1" si="748"/>
        <v>0</v>
      </c>
      <c r="BX102" s="93">
        <f t="shared" ca="1" si="748"/>
        <v>0</v>
      </c>
      <c r="BY102" s="93">
        <f t="shared" ca="1" si="748"/>
        <v>0</v>
      </c>
      <c r="BZ102" s="93">
        <f t="shared" ca="1" si="748"/>
        <v>0</v>
      </c>
      <c r="CA102" s="93">
        <f t="shared" ca="1" si="748"/>
        <v>0</v>
      </c>
      <c r="CB102" s="93">
        <f t="shared" ca="1" si="748"/>
        <v>0</v>
      </c>
      <c r="CC102" s="93">
        <f t="shared" ca="1" si="748"/>
        <v>0</v>
      </c>
      <c r="CD102" s="93">
        <f t="shared" ca="1" si="748"/>
        <v>0</v>
      </c>
      <c r="CE102" s="93">
        <f t="shared" ca="1" si="748"/>
        <v>0</v>
      </c>
      <c r="CF102" s="93">
        <f t="shared" ca="1" si="748"/>
        <v>0</v>
      </c>
      <c r="CG102" s="93">
        <f t="shared" ca="1" si="748"/>
        <v>0</v>
      </c>
      <c r="CH102" s="93">
        <f t="shared" ca="1" si="748"/>
        <v>0</v>
      </c>
      <c r="CI102" s="93">
        <f t="shared" ca="1" si="748"/>
        <v>0</v>
      </c>
      <c r="CJ102" s="93">
        <f t="shared" ca="1" si="748"/>
        <v>0</v>
      </c>
      <c r="CK102" s="93">
        <f t="shared" ca="1" si="748"/>
        <v>0</v>
      </c>
      <c r="CL102" s="93">
        <f t="shared" ca="1" si="748"/>
        <v>0</v>
      </c>
      <c r="CM102" s="93">
        <f t="shared" ca="1" si="748"/>
        <v>0</v>
      </c>
      <c r="CN102" s="93">
        <f t="shared" ca="1" si="748"/>
        <v>0</v>
      </c>
      <c r="CO102" s="93">
        <f t="shared" ca="1" si="748"/>
        <v>0</v>
      </c>
      <c r="CP102" s="93">
        <f t="shared" ca="1" si="748"/>
        <v>0</v>
      </c>
      <c r="CQ102" s="93">
        <f t="shared" ca="1" si="748"/>
        <v>0</v>
      </c>
      <c r="CR102" s="93">
        <f t="shared" ca="1" si="748"/>
        <v>0</v>
      </c>
      <c r="CS102" s="93">
        <f t="shared" ca="1" si="748"/>
        <v>0</v>
      </c>
      <c r="CT102" s="93">
        <f t="shared" ca="1" si="748"/>
        <v>0</v>
      </c>
      <c r="CU102" s="93">
        <f t="shared" ca="1" si="748"/>
        <v>0</v>
      </c>
      <c r="CV102" s="93">
        <f t="shared" ca="1" si="748"/>
        <v>0</v>
      </c>
      <c r="CW102" s="93">
        <f t="shared" ca="1" si="748"/>
        <v>0</v>
      </c>
      <c r="CX102" s="93">
        <f t="shared" ca="1" si="748"/>
        <v>0</v>
      </c>
      <c r="CY102" s="93">
        <f t="shared" ca="1" si="748"/>
        <v>0</v>
      </c>
      <c r="CZ102" s="93">
        <f t="shared" ca="1" si="748"/>
        <v>0</v>
      </c>
      <c r="DA102" s="93">
        <f t="shared" ca="1" si="748"/>
        <v>0</v>
      </c>
      <c r="DB102" s="93">
        <f t="shared" ca="1" si="748"/>
        <v>0</v>
      </c>
      <c r="DC102" s="93">
        <f t="shared" ca="1" si="748"/>
        <v>0</v>
      </c>
      <c r="DD102" s="93">
        <f t="shared" ca="1" si="634"/>
        <v>0</v>
      </c>
      <c r="DE102" s="93">
        <f t="shared" ca="1" si="634"/>
        <v>0</v>
      </c>
      <c r="DF102" s="93">
        <f t="shared" ca="1" si="634"/>
        <v>0</v>
      </c>
      <c r="DG102" s="93">
        <f t="shared" ca="1" si="634"/>
        <v>0</v>
      </c>
      <c r="DH102" s="93">
        <f t="shared" ca="1" si="634"/>
        <v>0</v>
      </c>
      <c r="DI102" s="93">
        <f t="shared" ca="1" si="634"/>
        <v>0</v>
      </c>
      <c r="DJ102" s="93">
        <f t="shared" ca="1" si="634"/>
        <v>0</v>
      </c>
      <c r="DK102" s="93">
        <f t="shared" ca="1" si="634"/>
        <v>0</v>
      </c>
      <c r="DL102" s="93">
        <f t="shared" ca="1" si="634"/>
        <v>0</v>
      </c>
      <c r="DM102" s="93">
        <f t="shared" ca="1" si="634"/>
        <v>0</v>
      </c>
      <c r="DN102" s="93">
        <f t="shared" ca="1" si="634"/>
        <v>0</v>
      </c>
      <c r="DO102" s="93">
        <f t="shared" ca="1" si="634"/>
        <v>0</v>
      </c>
      <c r="DP102" s="93">
        <f t="shared" ca="1" si="634"/>
        <v>0</v>
      </c>
      <c r="DQ102" s="93">
        <f t="shared" ca="1" si="634"/>
        <v>0</v>
      </c>
      <c r="DR102" s="93">
        <f t="shared" ca="1" si="634"/>
        <v>0</v>
      </c>
      <c r="DS102" s="93">
        <f t="shared" ca="1" si="634"/>
        <v>0</v>
      </c>
      <c r="DT102" s="93">
        <f t="shared" ca="1" si="634"/>
        <v>0</v>
      </c>
      <c r="DU102" s="93">
        <f t="shared" ca="1" si="634"/>
        <v>0</v>
      </c>
      <c r="DV102" s="93">
        <f t="shared" ca="1" si="634"/>
        <v>0</v>
      </c>
      <c r="DW102" s="93">
        <f t="shared" ca="1" si="634"/>
        <v>0</v>
      </c>
      <c r="DX102" s="93">
        <f t="shared" ca="1" si="634"/>
        <v>0</v>
      </c>
      <c r="DY102" s="93">
        <f t="shared" ca="1" si="634"/>
        <v>0</v>
      </c>
      <c r="DZ102" s="93">
        <f t="shared" ca="1" si="634"/>
        <v>0</v>
      </c>
      <c r="EA102" s="93">
        <f t="shared" ca="1" si="634"/>
        <v>0</v>
      </c>
      <c r="EB102" s="93">
        <f t="shared" ca="1" si="634"/>
        <v>0</v>
      </c>
      <c r="EC102" s="93">
        <f t="shared" ca="1" si="634"/>
        <v>0</v>
      </c>
      <c r="ED102" s="93">
        <f t="shared" ca="1" si="634"/>
        <v>0</v>
      </c>
      <c r="EE102" s="93">
        <f ca="1">IFERROR(IF(EE$8&gt;=$F102,IF((EE$8-$F102)&gt;=$Y$10, 0, IF(MOD($AG102+(EE$8-$F102), $L102)=0, (($N102-$O102)*$AB$11^EE$99), 0)),0), 0)</f>
        <v>0</v>
      </c>
      <c r="EF102" s="93">
        <f t="shared" ca="1" si="634"/>
        <v>0</v>
      </c>
      <c r="EG102" s="93">
        <f t="shared" ca="1" si="634"/>
        <v>0</v>
      </c>
      <c r="EH102" s="93">
        <f t="shared" ca="1" si="634"/>
        <v>0</v>
      </c>
      <c r="EI102" s="93">
        <f t="shared" ca="1" si="634"/>
        <v>0</v>
      </c>
      <c r="EJ102" s="93">
        <f t="shared" ca="1" si="634"/>
        <v>0</v>
      </c>
      <c r="EK102" s="93">
        <f t="shared" ca="1" si="634"/>
        <v>0</v>
      </c>
      <c r="EL102" s="93">
        <f t="shared" ca="1" si="634"/>
        <v>0</v>
      </c>
      <c r="EM102" s="93">
        <f t="shared" ca="1" si="634"/>
        <v>0</v>
      </c>
      <c r="EO102" s="8"/>
      <c r="EP102" s="93"/>
      <c r="EQ102" s="8">
        <f t="shared" ca="1" si="746"/>
        <v>0</v>
      </c>
      <c r="ER102" s="8">
        <f t="shared" ca="1" si="635"/>
        <v>0</v>
      </c>
      <c r="ES102" s="8">
        <f t="shared" ca="1" si="636"/>
        <v>0</v>
      </c>
      <c r="ET102" s="8">
        <f t="shared" ca="1" si="637"/>
        <v>0</v>
      </c>
      <c r="EU102" s="8">
        <f t="shared" ca="1" si="638"/>
        <v>0</v>
      </c>
      <c r="EV102" s="8">
        <f t="shared" ca="1" si="639"/>
        <v>0</v>
      </c>
      <c r="EW102" s="8">
        <f t="shared" ca="1" si="640"/>
        <v>0</v>
      </c>
      <c r="EX102" s="8">
        <f t="shared" ca="1" si="641"/>
        <v>0</v>
      </c>
      <c r="EY102" s="8">
        <f t="shared" ca="1" si="642"/>
        <v>0</v>
      </c>
      <c r="EZ102" s="8">
        <f t="shared" ca="1" si="643"/>
        <v>0</v>
      </c>
      <c r="FA102" s="8">
        <f t="shared" ca="1" si="644"/>
        <v>0</v>
      </c>
      <c r="FB102" s="8">
        <f t="shared" ca="1" si="645"/>
        <v>0</v>
      </c>
      <c r="FC102" s="8">
        <f t="shared" ca="1" si="646"/>
        <v>0</v>
      </c>
      <c r="FD102" s="8">
        <f t="shared" ca="1" si="647"/>
        <v>0</v>
      </c>
      <c r="FE102" s="8">
        <f t="shared" ca="1" si="648"/>
        <v>0</v>
      </c>
      <c r="FF102" s="8">
        <f t="shared" ca="1" si="649"/>
        <v>0</v>
      </c>
      <c r="FG102" s="8">
        <f t="shared" ca="1" si="650"/>
        <v>0</v>
      </c>
      <c r="FH102" s="8">
        <f t="shared" ca="1" si="651"/>
        <v>0</v>
      </c>
      <c r="FI102" s="8">
        <f t="shared" ca="1" si="652"/>
        <v>0</v>
      </c>
      <c r="FJ102" s="8">
        <f t="shared" ca="1" si="653"/>
        <v>0</v>
      </c>
      <c r="FK102" s="8">
        <f t="shared" ca="1" si="654"/>
        <v>0</v>
      </c>
      <c r="FL102" s="8">
        <f t="shared" ca="1" si="655"/>
        <v>0</v>
      </c>
      <c r="FM102" s="8">
        <f t="shared" ca="1" si="656"/>
        <v>0</v>
      </c>
      <c r="FN102" s="8">
        <f t="shared" ca="1" si="657"/>
        <v>0</v>
      </c>
      <c r="FO102" s="8">
        <f t="shared" ca="1" si="658"/>
        <v>0</v>
      </c>
      <c r="FP102" s="8">
        <f t="shared" ca="1" si="659"/>
        <v>0</v>
      </c>
      <c r="FQ102" s="8">
        <f t="shared" ca="1" si="660"/>
        <v>0</v>
      </c>
      <c r="FR102" s="8">
        <f t="shared" ca="1" si="661"/>
        <v>0</v>
      </c>
      <c r="FS102" s="8">
        <f t="shared" ca="1" si="662"/>
        <v>0</v>
      </c>
      <c r="FT102" s="8">
        <f t="shared" ca="1" si="663"/>
        <v>0</v>
      </c>
      <c r="FU102" s="8">
        <f t="shared" ca="1" si="664"/>
        <v>0</v>
      </c>
      <c r="FV102" s="8">
        <f t="shared" ca="1" si="665"/>
        <v>0</v>
      </c>
      <c r="FW102" s="8">
        <f t="shared" ca="1" si="666"/>
        <v>0</v>
      </c>
      <c r="FX102" s="8">
        <f t="shared" ca="1" si="667"/>
        <v>0</v>
      </c>
      <c r="FY102" s="8">
        <f t="shared" ca="1" si="668"/>
        <v>0</v>
      </c>
      <c r="FZ102" s="8">
        <f t="shared" ca="1" si="669"/>
        <v>0</v>
      </c>
      <c r="GA102" s="8">
        <f t="shared" ca="1" si="670"/>
        <v>0</v>
      </c>
      <c r="GB102" s="8">
        <f t="shared" ca="1" si="671"/>
        <v>0</v>
      </c>
      <c r="GC102" s="8">
        <f t="shared" ca="1" si="672"/>
        <v>0</v>
      </c>
      <c r="GD102" s="8">
        <f t="shared" ca="1" si="673"/>
        <v>0</v>
      </c>
      <c r="GE102" s="8">
        <f t="shared" ca="1" si="674"/>
        <v>0</v>
      </c>
      <c r="GF102" s="8">
        <f t="shared" ca="1" si="675"/>
        <v>0</v>
      </c>
      <c r="GG102" s="8">
        <f t="shared" ca="1" si="676"/>
        <v>0</v>
      </c>
      <c r="GH102" s="8">
        <f t="shared" ca="1" si="677"/>
        <v>0</v>
      </c>
      <c r="GI102" s="8">
        <f t="shared" ca="1" si="678"/>
        <v>0</v>
      </c>
      <c r="GJ102" s="8">
        <f t="shared" ca="1" si="679"/>
        <v>0</v>
      </c>
      <c r="GK102" s="8">
        <f t="shared" ca="1" si="680"/>
        <v>0</v>
      </c>
      <c r="GL102" s="8">
        <f t="shared" ca="1" si="681"/>
        <v>0</v>
      </c>
      <c r="GM102" s="8">
        <f t="shared" ca="1" si="682"/>
        <v>0</v>
      </c>
      <c r="GN102" s="8">
        <f t="shared" ca="1" si="683"/>
        <v>0</v>
      </c>
      <c r="GO102" s="8">
        <f t="shared" ca="1" si="684"/>
        <v>0</v>
      </c>
      <c r="GP102" s="8">
        <f t="shared" ca="1" si="685"/>
        <v>0</v>
      </c>
      <c r="GQ102" s="8">
        <f t="shared" ca="1" si="686"/>
        <v>0</v>
      </c>
      <c r="GR102" s="8">
        <f t="shared" ca="1" si="687"/>
        <v>0</v>
      </c>
      <c r="GS102" s="8">
        <f t="shared" ca="1" si="688"/>
        <v>0</v>
      </c>
      <c r="GT102" s="8">
        <f t="shared" ca="1" si="689"/>
        <v>0</v>
      </c>
      <c r="GU102" s="8">
        <f t="shared" ca="1" si="690"/>
        <v>0</v>
      </c>
      <c r="GV102" s="8">
        <f t="shared" ca="1" si="691"/>
        <v>0</v>
      </c>
      <c r="GW102" s="8">
        <f t="shared" ca="1" si="692"/>
        <v>0</v>
      </c>
      <c r="GX102" s="8">
        <f t="shared" ca="1" si="693"/>
        <v>0</v>
      </c>
      <c r="GY102" s="8">
        <f t="shared" ca="1" si="694"/>
        <v>0</v>
      </c>
      <c r="GZ102" s="8">
        <f t="shared" ca="1" si="695"/>
        <v>0</v>
      </c>
      <c r="HA102" s="8">
        <f t="shared" ca="1" si="696"/>
        <v>0</v>
      </c>
      <c r="HB102" s="8">
        <f t="shared" ca="1" si="697"/>
        <v>0</v>
      </c>
      <c r="HC102" s="8">
        <f t="shared" ca="1" si="698"/>
        <v>0</v>
      </c>
      <c r="HD102" s="8">
        <f t="shared" ca="1" si="699"/>
        <v>0</v>
      </c>
      <c r="HE102" s="8">
        <f t="shared" ca="1" si="700"/>
        <v>0</v>
      </c>
      <c r="HF102" s="8">
        <f t="shared" ca="1" si="701"/>
        <v>0</v>
      </c>
      <c r="HG102" s="8">
        <f t="shared" ca="1" si="702"/>
        <v>0</v>
      </c>
      <c r="HH102" s="8">
        <f t="shared" ca="1" si="703"/>
        <v>0</v>
      </c>
      <c r="HI102" s="8">
        <f t="shared" ca="1" si="704"/>
        <v>0</v>
      </c>
      <c r="HJ102" s="8">
        <f t="shared" ca="1" si="705"/>
        <v>0</v>
      </c>
      <c r="HK102" s="8">
        <f t="shared" ca="1" si="706"/>
        <v>0</v>
      </c>
      <c r="HL102" s="8">
        <f t="shared" ca="1" si="707"/>
        <v>0</v>
      </c>
      <c r="HM102" s="8">
        <f t="shared" ca="1" si="708"/>
        <v>0</v>
      </c>
      <c r="HN102" s="8">
        <f t="shared" ca="1" si="709"/>
        <v>0</v>
      </c>
      <c r="HO102" s="8">
        <f t="shared" ca="1" si="710"/>
        <v>0</v>
      </c>
      <c r="HP102" s="8">
        <f t="shared" ca="1" si="711"/>
        <v>0</v>
      </c>
      <c r="HQ102" s="8">
        <f t="shared" ca="1" si="712"/>
        <v>0</v>
      </c>
      <c r="HR102" s="8">
        <f t="shared" ca="1" si="713"/>
        <v>0</v>
      </c>
      <c r="HS102" s="8">
        <f t="shared" ca="1" si="714"/>
        <v>0</v>
      </c>
      <c r="HT102" s="8">
        <f t="shared" ca="1" si="715"/>
        <v>0</v>
      </c>
      <c r="HU102" s="8">
        <f t="shared" ca="1" si="716"/>
        <v>0</v>
      </c>
      <c r="HV102" s="8">
        <f t="shared" ca="1" si="717"/>
        <v>0</v>
      </c>
      <c r="HW102" s="8">
        <f t="shared" ca="1" si="718"/>
        <v>0</v>
      </c>
      <c r="HX102" s="8">
        <f t="shared" ca="1" si="719"/>
        <v>0</v>
      </c>
      <c r="HY102" s="8">
        <f t="shared" ca="1" si="720"/>
        <v>0</v>
      </c>
      <c r="HZ102" s="8">
        <f t="shared" ca="1" si="721"/>
        <v>0</v>
      </c>
      <c r="IA102" s="8">
        <f t="shared" ca="1" si="722"/>
        <v>0</v>
      </c>
      <c r="IB102" s="8">
        <f t="shared" ca="1" si="723"/>
        <v>0</v>
      </c>
      <c r="IC102" s="8">
        <f t="shared" ca="1" si="724"/>
        <v>0</v>
      </c>
      <c r="ID102" s="8">
        <f t="shared" ca="1" si="725"/>
        <v>0</v>
      </c>
      <c r="IE102" s="8">
        <f t="shared" ca="1" si="726"/>
        <v>0</v>
      </c>
      <c r="IF102" s="8">
        <f t="shared" ca="1" si="727"/>
        <v>0</v>
      </c>
      <c r="IG102" s="8">
        <f t="shared" ca="1" si="728"/>
        <v>0</v>
      </c>
      <c r="IH102" s="8">
        <f t="shared" ca="1" si="729"/>
        <v>0</v>
      </c>
      <c r="II102" s="8">
        <f t="shared" ca="1" si="730"/>
        <v>0</v>
      </c>
      <c r="IJ102" s="8">
        <f t="shared" ca="1" si="731"/>
        <v>0</v>
      </c>
      <c r="IK102" s="8">
        <f t="shared" ca="1" si="732"/>
        <v>0</v>
      </c>
      <c r="IL102" s="8">
        <f t="shared" ca="1" si="733"/>
        <v>0</v>
      </c>
      <c r="IM102" s="8">
        <f t="shared" ca="1" si="734"/>
        <v>0</v>
      </c>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row>
    <row r="103" spans="1:348" ht="18.399999999999999">
      <c r="A103" s="29"/>
      <c r="B103" s="16"/>
      <c r="C103" s="249"/>
      <c r="D103" s="249"/>
      <c r="E103" s="156"/>
      <c r="F103" s="156"/>
      <c r="G103" s="157"/>
      <c r="H103" s="117" t="str">
        <f>IFERROR(VLOOKUP(E103, 'General Project Info'!$C$32:$I$42, 7, FALSE), "")</f>
        <v/>
      </c>
      <c r="I103" s="118">
        <f>IFERROR(Y103*VLOOKUP(E103, 'General Project Info'!$R$32:$T$42, 3, FALSE), 0)</f>
        <v>0</v>
      </c>
      <c r="J103" s="119">
        <f t="shared" si="747"/>
        <v>0</v>
      </c>
      <c r="K103" s="119">
        <f t="shared" si="735"/>
        <v>0</v>
      </c>
      <c r="L103" s="162"/>
      <c r="M103" s="162"/>
      <c r="N103" s="163"/>
      <c r="O103" s="163"/>
      <c r="P103" s="163"/>
      <c r="Q103" s="153">
        <f t="shared" si="628"/>
        <v>0</v>
      </c>
      <c r="R103" s="16"/>
      <c r="S103" s="29"/>
      <c r="U103" s="26">
        <f>IFERROR(VLOOKUP($E103, 'Unit Conversions Array'!$B$4:$AA$24, 26, FALSE),0)</f>
        <v>0</v>
      </c>
      <c r="V103">
        <f>VLOOKUP(E103, 'General Project Info'!$R$32:$W$42, 6, FALSE)</f>
        <v>1</v>
      </c>
      <c r="W103">
        <f t="shared" si="629"/>
        <v>0</v>
      </c>
      <c r="X103">
        <f>IFERROR(G103*INDEX('Unit Conversions Array'!$E$4:$Y$24, MATCH('Scenarios &amp; Measures'!E103, 'Unit Conversions Array'!$B$4:$B$24, 0), MATCH('Scenarios &amp; Measures'!H103, 'Unit Conversions Array'!$E$3:$Y$3, 0)), 0)</f>
        <v>0</v>
      </c>
      <c r="Y103" s="8">
        <f t="shared" si="736"/>
        <v>0</v>
      </c>
      <c r="Z103" s="111" t="str">
        <f>IF(AND(U103=1,E103="Electricity"),F103,"")</f>
        <v/>
      </c>
      <c r="AA103" s="111">
        <f>IFERROR(IF(AND(U103=1,E103="Electricity"),Y103*INDEX('Scenarios &amp; Measures'!$AQ$123:$EM$123,1,MATCH(F103+1,'Scenarios &amp; Measures'!$AQ$122:$EM$122,0)), IF(U103=1,$Y103*VLOOKUP($E103, 'General Project Info'!$R$32:$W$42, 5, FALSE),0)),0)</f>
        <v>0</v>
      </c>
      <c r="AB103" s="93">
        <f>IF(E103="Electricity",Y103*SUM(INDEX('Scenarios &amp; Measures'!$AQ$123:$EM$123,1,MATCH(F103+1,'Scenarios &amp; Measures'!$AQ$122:$EM$122,0)):INDEX('Scenarios &amp; Measures'!$AQ$123:$EM$123,1,MATCH(F103+'General Project Info'!$F$20,'Scenarios &amp; Measures'!$AQ$122:$EM$122,0))),SUMIF(E103,"Solar_PV_or_Wind",J103)*$Y$10)</f>
        <v>0</v>
      </c>
      <c r="AC103" s="111">
        <f>IFERROR(IF(U103=0, Y103*VLOOKUP(E103, 'General Project Info'!$R$32:$W$42, 5, FALSE), 0), 0)</f>
        <v>0</v>
      </c>
      <c r="AD103" s="11">
        <f t="shared" ref="AD103:AD113" si="749">IFERROR(ROUNDDOWN(($Y$10-(L103-M103))/L103, 0)*L103+(L103-M103), 0)</f>
        <v>0</v>
      </c>
      <c r="AE103" s="11">
        <f t="shared" si="738"/>
        <v>20</v>
      </c>
      <c r="AF103" s="11">
        <f t="shared" si="739"/>
        <v>-20</v>
      </c>
      <c r="AG103" s="11">
        <f t="shared" si="740"/>
        <v>0</v>
      </c>
      <c r="AH103">
        <f t="shared" si="630"/>
        <v>0</v>
      </c>
      <c r="AI103" s="116">
        <f t="shared" ca="1" si="741"/>
        <v>0</v>
      </c>
      <c r="AJ103" s="116">
        <f t="shared" ca="1" si="742"/>
        <v>0</v>
      </c>
      <c r="AK103" s="11">
        <f t="shared" ca="1" si="743"/>
        <v>0</v>
      </c>
      <c r="AL103" s="11">
        <f>IF($W$10="RECs", -AA103/VLOOKUP("RECs", 'General Project Info'!$R$32:$W$42, 5, FALSE)*$W$11*IF($Y$11=$AB$12, $Y$10, (1/($AB$12-$Y$11))*(1-($Y$11/$AB$12)^$Y$10)*$AB$12), 0)</f>
        <v>0</v>
      </c>
      <c r="AM103" s="11">
        <f t="shared" si="631"/>
        <v>0</v>
      </c>
      <c r="AN103" s="11">
        <f t="shared" si="632"/>
        <v>0</v>
      </c>
      <c r="AO103" s="11">
        <f t="shared" ca="1" si="744"/>
        <v>0</v>
      </c>
      <c r="AQ103" s="93">
        <f t="shared" ca="1" si="745"/>
        <v>0</v>
      </c>
      <c r="AR103" s="93">
        <f t="shared" ca="1" si="748"/>
        <v>0</v>
      </c>
      <c r="AS103" s="93">
        <f t="shared" ca="1" si="748"/>
        <v>0</v>
      </c>
      <c r="AT103" s="93">
        <f t="shared" ca="1" si="748"/>
        <v>0</v>
      </c>
      <c r="AU103" s="93">
        <f t="shared" ca="1" si="748"/>
        <v>0</v>
      </c>
      <c r="AV103" s="93">
        <f t="shared" ca="1" si="748"/>
        <v>0</v>
      </c>
      <c r="AW103" s="93">
        <f t="shared" ca="1" si="748"/>
        <v>0</v>
      </c>
      <c r="AX103" s="93">
        <f t="shared" ca="1" si="748"/>
        <v>0</v>
      </c>
      <c r="AY103" s="93">
        <f t="shared" ca="1" si="748"/>
        <v>0</v>
      </c>
      <c r="AZ103" s="93">
        <f t="shared" ca="1" si="748"/>
        <v>0</v>
      </c>
      <c r="BA103" s="93">
        <f t="shared" ca="1" si="748"/>
        <v>0</v>
      </c>
      <c r="BB103" s="93">
        <f t="shared" ca="1" si="748"/>
        <v>0</v>
      </c>
      <c r="BC103" s="93">
        <f t="shared" ca="1" si="748"/>
        <v>0</v>
      </c>
      <c r="BD103" s="93">
        <f t="shared" ca="1" si="748"/>
        <v>0</v>
      </c>
      <c r="BE103" s="93">
        <f t="shared" ca="1" si="748"/>
        <v>0</v>
      </c>
      <c r="BF103" s="93">
        <f t="shared" ca="1" si="748"/>
        <v>0</v>
      </c>
      <c r="BG103" s="93">
        <f t="shared" ca="1" si="748"/>
        <v>0</v>
      </c>
      <c r="BH103" s="93">
        <f t="shared" ca="1" si="748"/>
        <v>0</v>
      </c>
      <c r="BI103" s="93">
        <f t="shared" ca="1" si="748"/>
        <v>0</v>
      </c>
      <c r="BJ103" s="93">
        <f t="shared" ca="1" si="748"/>
        <v>0</v>
      </c>
      <c r="BK103" s="93">
        <f t="shared" ca="1" si="748"/>
        <v>0</v>
      </c>
      <c r="BL103" s="93">
        <f t="shared" ca="1" si="748"/>
        <v>0</v>
      </c>
      <c r="BM103" s="93">
        <f t="shared" ca="1" si="748"/>
        <v>0</v>
      </c>
      <c r="BN103" s="93">
        <f t="shared" ca="1" si="748"/>
        <v>0</v>
      </c>
      <c r="BO103" s="93">
        <f t="shared" ca="1" si="748"/>
        <v>0</v>
      </c>
      <c r="BP103" s="93">
        <f t="shared" ca="1" si="748"/>
        <v>0</v>
      </c>
      <c r="BQ103" s="93">
        <f t="shared" ca="1" si="748"/>
        <v>0</v>
      </c>
      <c r="BR103" s="93">
        <f t="shared" ca="1" si="748"/>
        <v>0</v>
      </c>
      <c r="BS103" s="93">
        <f t="shared" ca="1" si="748"/>
        <v>0</v>
      </c>
      <c r="BT103" s="93">
        <f t="shared" ca="1" si="748"/>
        <v>0</v>
      </c>
      <c r="BU103" s="93">
        <f t="shared" ca="1" si="748"/>
        <v>0</v>
      </c>
      <c r="BV103" s="93">
        <f t="shared" ca="1" si="748"/>
        <v>0</v>
      </c>
      <c r="BW103" s="93">
        <f t="shared" ca="1" si="748"/>
        <v>0</v>
      </c>
      <c r="BX103" s="93">
        <f t="shared" ca="1" si="748"/>
        <v>0</v>
      </c>
      <c r="BY103" s="93">
        <f t="shared" ca="1" si="748"/>
        <v>0</v>
      </c>
      <c r="BZ103" s="93">
        <f t="shared" ca="1" si="748"/>
        <v>0</v>
      </c>
      <c r="CA103" s="93">
        <f t="shared" ca="1" si="748"/>
        <v>0</v>
      </c>
      <c r="CB103" s="93">
        <f t="shared" ca="1" si="748"/>
        <v>0</v>
      </c>
      <c r="CC103" s="93">
        <f t="shared" ca="1" si="748"/>
        <v>0</v>
      </c>
      <c r="CD103" s="93">
        <f t="shared" ca="1" si="748"/>
        <v>0</v>
      </c>
      <c r="CE103" s="93">
        <f t="shared" ca="1" si="748"/>
        <v>0</v>
      </c>
      <c r="CF103" s="93">
        <f t="shared" ca="1" si="748"/>
        <v>0</v>
      </c>
      <c r="CG103" s="93">
        <f t="shared" ca="1" si="748"/>
        <v>0</v>
      </c>
      <c r="CH103" s="93">
        <f t="shared" ca="1" si="748"/>
        <v>0</v>
      </c>
      <c r="CI103" s="93">
        <f t="shared" ca="1" si="748"/>
        <v>0</v>
      </c>
      <c r="CJ103" s="93">
        <f t="shared" ca="1" si="748"/>
        <v>0</v>
      </c>
      <c r="CK103" s="93">
        <f t="shared" ca="1" si="748"/>
        <v>0</v>
      </c>
      <c r="CL103" s="93">
        <f t="shared" ca="1" si="748"/>
        <v>0</v>
      </c>
      <c r="CM103" s="93">
        <f t="shared" ca="1" si="748"/>
        <v>0</v>
      </c>
      <c r="CN103" s="93">
        <f t="shared" ca="1" si="748"/>
        <v>0</v>
      </c>
      <c r="CO103" s="93">
        <f t="shared" ca="1" si="748"/>
        <v>0</v>
      </c>
      <c r="CP103" s="93">
        <f t="shared" ca="1" si="748"/>
        <v>0</v>
      </c>
      <c r="CQ103" s="93">
        <f t="shared" ca="1" si="748"/>
        <v>0</v>
      </c>
      <c r="CR103" s="93">
        <f t="shared" ca="1" si="748"/>
        <v>0</v>
      </c>
      <c r="CS103" s="93">
        <f t="shared" ca="1" si="748"/>
        <v>0</v>
      </c>
      <c r="CT103" s="93">
        <f t="shared" ca="1" si="748"/>
        <v>0</v>
      </c>
      <c r="CU103" s="93">
        <f t="shared" ca="1" si="748"/>
        <v>0</v>
      </c>
      <c r="CV103" s="93">
        <f t="shared" ca="1" si="748"/>
        <v>0</v>
      </c>
      <c r="CW103" s="93">
        <f t="shared" ca="1" si="748"/>
        <v>0</v>
      </c>
      <c r="CX103" s="93">
        <f t="shared" ca="1" si="748"/>
        <v>0</v>
      </c>
      <c r="CY103" s="93">
        <f t="shared" ca="1" si="748"/>
        <v>0</v>
      </c>
      <c r="CZ103" s="93">
        <f t="shared" ca="1" si="748"/>
        <v>0</v>
      </c>
      <c r="DA103" s="93">
        <f t="shared" ca="1" si="748"/>
        <v>0</v>
      </c>
      <c r="DB103" s="93">
        <f t="shared" ca="1" si="748"/>
        <v>0</v>
      </c>
      <c r="DC103" s="93">
        <f t="shared" ca="1" si="748"/>
        <v>0</v>
      </c>
      <c r="DD103" s="93">
        <f t="shared" ca="1" si="634"/>
        <v>0</v>
      </c>
      <c r="DE103" s="93">
        <f t="shared" ca="1" si="634"/>
        <v>0</v>
      </c>
      <c r="DF103" s="93">
        <f t="shared" ca="1" si="634"/>
        <v>0</v>
      </c>
      <c r="DG103" s="93">
        <f t="shared" ca="1" si="634"/>
        <v>0</v>
      </c>
      <c r="DH103" s="93">
        <f t="shared" ca="1" si="634"/>
        <v>0</v>
      </c>
      <c r="DI103" s="93">
        <f t="shared" ca="1" si="634"/>
        <v>0</v>
      </c>
      <c r="DJ103" s="93">
        <f t="shared" ca="1" si="634"/>
        <v>0</v>
      </c>
      <c r="DK103" s="93">
        <f t="shared" ca="1" si="634"/>
        <v>0</v>
      </c>
      <c r="DL103" s="93">
        <f t="shared" ca="1" si="634"/>
        <v>0</v>
      </c>
      <c r="DM103" s="93">
        <f t="shared" ca="1" si="634"/>
        <v>0</v>
      </c>
      <c r="DN103" s="93">
        <f t="shared" ca="1" si="634"/>
        <v>0</v>
      </c>
      <c r="DO103" s="93">
        <f t="shared" ca="1" si="634"/>
        <v>0</v>
      </c>
      <c r="DP103" s="93">
        <f t="shared" ca="1" si="634"/>
        <v>0</v>
      </c>
      <c r="DQ103" s="93">
        <f t="shared" ca="1" si="634"/>
        <v>0</v>
      </c>
      <c r="DR103" s="93">
        <f t="shared" ca="1" si="634"/>
        <v>0</v>
      </c>
      <c r="DS103" s="93">
        <f t="shared" ca="1" si="634"/>
        <v>0</v>
      </c>
      <c r="DT103" s="93">
        <f t="shared" ca="1" si="634"/>
        <v>0</v>
      </c>
      <c r="DU103" s="93">
        <f t="shared" ca="1" si="634"/>
        <v>0</v>
      </c>
      <c r="DV103" s="93">
        <f t="shared" ca="1" si="634"/>
        <v>0</v>
      </c>
      <c r="DW103" s="93">
        <f t="shared" ca="1" si="634"/>
        <v>0</v>
      </c>
      <c r="DX103" s="93">
        <f t="shared" ca="1" si="634"/>
        <v>0</v>
      </c>
      <c r="DY103" s="93">
        <f t="shared" ca="1" si="634"/>
        <v>0</v>
      </c>
      <c r="DZ103" s="93">
        <f t="shared" ca="1" si="634"/>
        <v>0</v>
      </c>
      <c r="EA103" s="93">
        <f t="shared" ca="1" si="634"/>
        <v>0</v>
      </c>
      <c r="EB103" s="93">
        <f t="shared" ca="1" si="634"/>
        <v>0</v>
      </c>
      <c r="EC103" s="93">
        <f t="shared" ca="1" si="634"/>
        <v>0</v>
      </c>
      <c r="ED103" s="93">
        <f t="shared" ca="1" si="634"/>
        <v>0</v>
      </c>
      <c r="EE103" s="93">
        <f t="shared" ca="1" si="634"/>
        <v>0</v>
      </c>
      <c r="EF103" s="93">
        <f t="shared" ca="1" si="634"/>
        <v>0</v>
      </c>
      <c r="EG103" s="93">
        <f t="shared" ca="1" si="634"/>
        <v>0</v>
      </c>
      <c r="EH103" s="93">
        <f t="shared" ca="1" si="634"/>
        <v>0</v>
      </c>
      <c r="EI103" s="93">
        <f t="shared" ca="1" si="634"/>
        <v>0</v>
      </c>
      <c r="EJ103" s="93">
        <f t="shared" ca="1" si="634"/>
        <v>0</v>
      </c>
      <c r="EK103" s="93">
        <f t="shared" ca="1" si="634"/>
        <v>0</v>
      </c>
      <c r="EL103" s="93">
        <f t="shared" ca="1" si="634"/>
        <v>0</v>
      </c>
      <c r="EM103" s="93">
        <f t="shared" ca="1" si="634"/>
        <v>0</v>
      </c>
      <c r="EO103" s="8"/>
      <c r="EP103" s="93"/>
      <c r="EQ103" s="8">
        <f t="shared" ca="1" si="746"/>
        <v>0</v>
      </c>
      <c r="ER103" s="8">
        <f t="shared" ca="1" si="635"/>
        <v>0</v>
      </c>
      <c r="ES103" s="8">
        <f t="shared" ca="1" si="636"/>
        <v>0</v>
      </c>
      <c r="ET103" s="8">
        <f t="shared" ca="1" si="637"/>
        <v>0</v>
      </c>
      <c r="EU103" s="8">
        <f t="shared" ca="1" si="638"/>
        <v>0</v>
      </c>
      <c r="EV103" s="8">
        <f t="shared" ca="1" si="639"/>
        <v>0</v>
      </c>
      <c r="EW103" s="8">
        <f t="shared" ca="1" si="640"/>
        <v>0</v>
      </c>
      <c r="EX103" s="8">
        <f t="shared" ca="1" si="641"/>
        <v>0</v>
      </c>
      <c r="EY103" s="8">
        <f t="shared" ca="1" si="642"/>
        <v>0</v>
      </c>
      <c r="EZ103" s="8">
        <f t="shared" ca="1" si="643"/>
        <v>0</v>
      </c>
      <c r="FA103" s="8">
        <f t="shared" ca="1" si="644"/>
        <v>0</v>
      </c>
      <c r="FB103" s="8">
        <f t="shared" ca="1" si="645"/>
        <v>0</v>
      </c>
      <c r="FC103" s="8">
        <f t="shared" ca="1" si="646"/>
        <v>0</v>
      </c>
      <c r="FD103" s="8">
        <f t="shared" ca="1" si="647"/>
        <v>0</v>
      </c>
      <c r="FE103" s="8">
        <f t="shared" ca="1" si="648"/>
        <v>0</v>
      </c>
      <c r="FF103" s="8">
        <f t="shared" ca="1" si="649"/>
        <v>0</v>
      </c>
      <c r="FG103" s="8">
        <f t="shared" ca="1" si="650"/>
        <v>0</v>
      </c>
      <c r="FH103" s="8">
        <f t="shared" ca="1" si="651"/>
        <v>0</v>
      </c>
      <c r="FI103" s="8">
        <f t="shared" ca="1" si="652"/>
        <v>0</v>
      </c>
      <c r="FJ103" s="8">
        <f t="shared" ca="1" si="653"/>
        <v>0</v>
      </c>
      <c r="FK103" s="8">
        <f t="shared" ca="1" si="654"/>
        <v>0</v>
      </c>
      <c r="FL103" s="8">
        <f t="shared" ca="1" si="655"/>
        <v>0</v>
      </c>
      <c r="FM103" s="8">
        <f t="shared" ca="1" si="656"/>
        <v>0</v>
      </c>
      <c r="FN103" s="8">
        <f t="shared" ca="1" si="657"/>
        <v>0</v>
      </c>
      <c r="FO103" s="8">
        <f t="shared" ca="1" si="658"/>
        <v>0</v>
      </c>
      <c r="FP103" s="8">
        <f t="shared" ca="1" si="659"/>
        <v>0</v>
      </c>
      <c r="FQ103" s="8">
        <f t="shared" ca="1" si="660"/>
        <v>0</v>
      </c>
      <c r="FR103" s="8">
        <f t="shared" ca="1" si="661"/>
        <v>0</v>
      </c>
      <c r="FS103" s="8">
        <f t="shared" ca="1" si="662"/>
        <v>0</v>
      </c>
      <c r="FT103" s="8">
        <f t="shared" ca="1" si="663"/>
        <v>0</v>
      </c>
      <c r="FU103" s="8">
        <f t="shared" ca="1" si="664"/>
        <v>0</v>
      </c>
      <c r="FV103" s="8">
        <f t="shared" ca="1" si="665"/>
        <v>0</v>
      </c>
      <c r="FW103" s="8">
        <f t="shared" ca="1" si="666"/>
        <v>0</v>
      </c>
      <c r="FX103" s="8">
        <f t="shared" ca="1" si="667"/>
        <v>0</v>
      </c>
      <c r="FY103" s="8">
        <f t="shared" ca="1" si="668"/>
        <v>0</v>
      </c>
      <c r="FZ103" s="8">
        <f t="shared" ca="1" si="669"/>
        <v>0</v>
      </c>
      <c r="GA103" s="8">
        <f t="shared" ca="1" si="670"/>
        <v>0</v>
      </c>
      <c r="GB103" s="8">
        <f t="shared" ca="1" si="671"/>
        <v>0</v>
      </c>
      <c r="GC103" s="8">
        <f t="shared" ca="1" si="672"/>
        <v>0</v>
      </c>
      <c r="GD103" s="8">
        <f t="shared" ca="1" si="673"/>
        <v>0</v>
      </c>
      <c r="GE103" s="8">
        <f t="shared" ca="1" si="674"/>
        <v>0</v>
      </c>
      <c r="GF103" s="8">
        <f t="shared" ca="1" si="675"/>
        <v>0</v>
      </c>
      <c r="GG103" s="8">
        <f t="shared" ca="1" si="676"/>
        <v>0</v>
      </c>
      <c r="GH103" s="8">
        <f t="shared" ca="1" si="677"/>
        <v>0</v>
      </c>
      <c r="GI103" s="8">
        <f t="shared" ca="1" si="678"/>
        <v>0</v>
      </c>
      <c r="GJ103" s="8">
        <f t="shared" ca="1" si="679"/>
        <v>0</v>
      </c>
      <c r="GK103" s="8">
        <f t="shared" ca="1" si="680"/>
        <v>0</v>
      </c>
      <c r="GL103" s="8">
        <f t="shared" ca="1" si="681"/>
        <v>0</v>
      </c>
      <c r="GM103" s="8">
        <f t="shared" ca="1" si="682"/>
        <v>0</v>
      </c>
      <c r="GN103" s="8">
        <f t="shared" ca="1" si="683"/>
        <v>0</v>
      </c>
      <c r="GO103" s="8">
        <f t="shared" ca="1" si="684"/>
        <v>0</v>
      </c>
      <c r="GP103" s="8">
        <f t="shared" ca="1" si="685"/>
        <v>0</v>
      </c>
      <c r="GQ103" s="8">
        <f t="shared" ca="1" si="686"/>
        <v>0</v>
      </c>
      <c r="GR103" s="8">
        <f t="shared" ca="1" si="687"/>
        <v>0</v>
      </c>
      <c r="GS103" s="8">
        <f t="shared" ca="1" si="688"/>
        <v>0</v>
      </c>
      <c r="GT103" s="8">
        <f t="shared" ca="1" si="689"/>
        <v>0</v>
      </c>
      <c r="GU103" s="8">
        <f t="shared" ca="1" si="690"/>
        <v>0</v>
      </c>
      <c r="GV103" s="8">
        <f t="shared" ca="1" si="691"/>
        <v>0</v>
      </c>
      <c r="GW103" s="8">
        <f t="shared" ca="1" si="692"/>
        <v>0</v>
      </c>
      <c r="GX103" s="8">
        <f t="shared" ca="1" si="693"/>
        <v>0</v>
      </c>
      <c r="GY103" s="8">
        <f t="shared" ca="1" si="694"/>
        <v>0</v>
      </c>
      <c r="GZ103" s="8">
        <f t="shared" ca="1" si="695"/>
        <v>0</v>
      </c>
      <c r="HA103" s="8">
        <f t="shared" ca="1" si="696"/>
        <v>0</v>
      </c>
      <c r="HB103" s="8">
        <f t="shared" ca="1" si="697"/>
        <v>0</v>
      </c>
      <c r="HC103" s="8">
        <f t="shared" ca="1" si="698"/>
        <v>0</v>
      </c>
      <c r="HD103" s="8">
        <f t="shared" ca="1" si="699"/>
        <v>0</v>
      </c>
      <c r="HE103" s="8">
        <f t="shared" ca="1" si="700"/>
        <v>0</v>
      </c>
      <c r="HF103" s="8">
        <f t="shared" ca="1" si="701"/>
        <v>0</v>
      </c>
      <c r="HG103" s="8">
        <f t="shared" ca="1" si="702"/>
        <v>0</v>
      </c>
      <c r="HH103" s="8">
        <f t="shared" ca="1" si="703"/>
        <v>0</v>
      </c>
      <c r="HI103" s="8">
        <f t="shared" ca="1" si="704"/>
        <v>0</v>
      </c>
      <c r="HJ103" s="8">
        <f t="shared" ca="1" si="705"/>
        <v>0</v>
      </c>
      <c r="HK103" s="8">
        <f t="shared" ca="1" si="706"/>
        <v>0</v>
      </c>
      <c r="HL103" s="8">
        <f t="shared" ca="1" si="707"/>
        <v>0</v>
      </c>
      <c r="HM103" s="8">
        <f t="shared" ca="1" si="708"/>
        <v>0</v>
      </c>
      <c r="HN103" s="8">
        <f t="shared" ca="1" si="709"/>
        <v>0</v>
      </c>
      <c r="HO103" s="8">
        <f t="shared" ca="1" si="710"/>
        <v>0</v>
      </c>
      <c r="HP103" s="8">
        <f t="shared" ca="1" si="711"/>
        <v>0</v>
      </c>
      <c r="HQ103" s="8">
        <f t="shared" ca="1" si="712"/>
        <v>0</v>
      </c>
      <c r="HR103" s="8">
        <f t="shared" ca="1" si="713"/>
        <v>0</v>
      </c>
      <c r="HS103" s="8">
        <f t="shared" ca="1" si="714"/>
        <v>0</v>
      </c>
      <c r="HT103" s="8">
        <f t="shared" ca="1" si="715"/>
        <v>0</v>
      </c>
      <c r="HU103" s="8">
        <f t="shared" ca="1" si="716"/>
        <v>0</v>
      </c>
      <c r="HV103" s="8">
        <f t="shared" ca="1" si="717"/>
        <v>0</v>
      </c>
      <c r="HW103" s="8">
        <f t="shared" ca="1" si="718"/>
        <v>0</v>
      </c>
      <c r="HX103" s="8">
        <f t="shared" ca="1" si="719"/>
        <v>0</v>
      </c>
      <c r="HY103" s="8">
        <f t="shared" ca="1" si="720"/>
        <v>0</v>
      </c>
      <c r="HZ103" s="8">
        <f t="shared" ca="1" si="721"/>
        <v>0</v>
      </c>
      <c r="IA103" s="8">
        <f t="shared" ca="1" si="722"/>
        <v>0</v>
      </c>
      <c r="IB103" s="8">
        <f t="shared" ca="1" si="723"/>
        <v>0</v>
      </c>
      <c r="IC103" s="8">
        <f t="shared" ca="1" si="724"/>
        <v>0</v>
      </c>
      <c r="ID103" s="8">
        <f t="shared" ca="1" si="725"/>
        <v>0</v>
      </c>
      <c r="IE103" s="8">
        <f t="shared" ca="1" si="726"/>
        <v>0</v>
      </c>
      <c r="IF103" s="8">
        <f t="shared" ca="1" si="727"/>
        <v>0</v>
      </c>
      <c r="IG103" s="8">
        <f t="shared" ca="1" si="728"/>
        <v>0</v>
      </c>
      <c r="IH103" s="8">
        <f t="shared" ca="1" si="729"/>
        <v>0</v>
      </c>
      <c r="II103" s="8">
        <f t="shared" ca="1" si="730"/>
        <v>0</v>
      </c>
      <c r="IJ103" s="8">
        <f t="shared" ca="1" si="731"/>
        <v>0</v>
      </c>
      <c r="IK103" s="8">
        <f t="shared" ca="1" si="732"/>
        <v>0</v>
      </c>
      <c r="IL103" s="8">
        <f t="shared" ca="1" si="733"/>
        <v>0</v>
      </c>
      <c r="IM103" s="8">
        <f t="shared" ca="1" si="734"/>
        <v>0</v>
      </c>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row>
    <row r="104" spans="1:348" ht="18.399999999999999">
      <c r="A104" s="29"/>
      <c r="B104" s="16"/>
      <c r="C104" s="249"/>
      <c r="D104" s="249"/>
      <c r="E104" s="156"/>
      <c r="F104" s="156"/>
      <c r="G104" s="157"/>
      <c r="H104" s="117" t="str">
        <f>IFERROR(VLOOKUP(E104, 'General Project Info'!$C$32:$I$42, 7, FALSE), "")</f>
        <v/>
      </c>
      <c r="I104" s="118">
        <f>IFERROR(Y104*VLOOKUP(E104, 'General Project Info'!$R$32:$T$42, 3, FALSE), 0)</f>
        <v>0</v>
      </c>
      <c r="J104" s="119">
        <f>IFERROR(AA104,0)</f>
        <v>0</v>
      </c>
      <c r="K104" s="119">
        <f t="shared" si="735"/>
        <v>0</v>
      </c>
      <c r="L104" s="162"/>
      <c r="M104" s="162"/>
      <c r="N104" s="163"/>
      <c r="O104" s="163"/>
      <c r="P104" s="163"/>
      <c r="Q104" s="153">
        <f t="shared" si="628"/>
        <v>0</v>
      </c>
      <c r="R104" s="16"/>
      <c r="S104" s="29"/>
      <c r="U104" s="26">
        <f>IFERROR(VLOOKUP($E104, 'Unit Conversions Array'!$B$4:$AA$24, 26, FALSE),0)</f>
        <v>0</v>
      </c>
      <c r="V104">
        <f>VLOOKUP(E104, 'General Project Info'!$R$32:$W$42, 6, FALSE)</f>
        <v>1</v>
      </c>
      <c r="W104">
        <f t="shared" si="629"/>
        <v>0</v>
      </c>
      <c r="X104">
        <f>IFERROR(G104*INDEX('Unit Conversions Array'!$E$4:$Y$24, MATCH('Scenarios &amp; Measures'!E104, 'Unit Conversions Array'!$B$4:$B$24, 0), MATCH('Scenarios &amp; Measures'!H104, 'Unit Conversions Array'!$E$3:$Y$3, 0)), 0)</f>
        <v>0</v>
      </c>
      <c r="Y104" s="8">
        <f t="shared" si="736"/>
        <v>0</v>
      </c>
      <c r="Z104" s="111" t="str">
        <f>IF(AND(U104=1,E104="Electricity"),F104,"")</f>
        <v/>
      </c>
      <c r="AA104" s="111">
        <f>IFERROR(IF(AND(U104=1,E104="Electricity"),Y104*INDEX('Scenarios &amp; Measures'!$AQ$123:$EM$123,1,MATCH(F104+1,'Scenarios &amp; Measures'!$AQ$122:$EM$122,0)), IF(U104=1,$Y104*VLOOKUP($E104, 'General Project Info'!$R$32:$W$42, 5, FALSE),0)),0)</f>
        <v>0</v>
      </c>
      <c r="AB104" s="93">
        <f>IF(E104="Electricity",Y104*SUM(INDEX('Scenarios &amp; Measures'!$AQ$123:$EM$123,1,MATCH(F104+1,'Scenarios &amp; Measures'!$AQ$122:$EM$122,0)):INDEX('Scenarios &amp; Measures'!$AQ$123:$EM$123,1,MATCH(F104+'General Project Info'!$F$20,'Scenarios &amp; Measures'!$AQ$122:$EM$122,0))),SUMIF(E104,"Solar_PV_or_Wind",J104)*$Y$10)</f>
        <v>0</v>
      </c>
      <c r="AC104" s="111">
        <f>IFERROR(IF(U104=0, Y104*VLOOKUP(E104, 'General Project Info'!$R$32:$W$42, 5, FALSE), 0), 0)</f>
        <v>0</v>
      </c>
      <c r="AD104" s="11">
        <f t="shared" si="749"/>
        <v>0</v>
      </c>
      <c r="AE104" s="11">
        <f t="shared" si="738"/>
        <v>20</v>
      </c>
      <c r="AF104" s="11">
        <f t="shared" si="739"/>
        <v>-20</v>
      </c>
      <c r="AG104" s="11">
        <f t="shared" si="740"/>
        <v>0</v>
      </c>
      <c r="AH104">
        <f t="shared" si="630"/>
        <v>0</v>
      </c>
      <c r="AI104" s="116">
        <f t="shared" ca="1" si="741"/>
        <v>0</v>
      </c>
      <c r="AJ104" s="116">
        <f t="shared" ca="1" si="742"/>
        <v>0</v>
      </c>
      <c r="AK104" s="11">
        <f t="shared" ca="1" si="743"/>
        <v>0</v>
      </c>
      <c r="AL104" s="11">
        <f>IF($W$10="RECs", -AA104/VLOOKUP("RECs", 'General Project Info'!$R$32:$W$42, 5, FALSE)*$W$11*IF($Y$11=$AB$12, $Y$10, (1/($AB$12-$Y$11))*(1-($Y$11/$AB$12)^$Y$10)*$AB$12), 0)</f>
        <v>0</v>
      </c>
      <c r="AM104" s="11">
        <f t="shared" si="631"/>
        <v>0</v>
      </c>
      <c r="AN104" s="11">
        <f t="shared" si="632"/>
        <v>0</v>
      </c>
      <c r="AO104" s="11">
        <f t="shared" ca="1" si="744"/>
        <v>0</v>
      </c>
      <c r="AQ104" s="93">
        <f t="shared" ca="1" si="745"/>
        <v>0</v>
      </c>
      <c r="AR104" s="93">
        <f t="shared" ca="1" si="748"/>
        <v>0</v>
      </c>
      <c r="AS104" s="93">
        <f t="shared" ca="1" si="748"/>
        <v>0</v>
      </c>
      <c r="AT104" s="93">
        <f t="shared" ca="1" si="748"/>
        <v>0</v>
      </c>
      <c r="AU104" s="93">
        <f t="shared" ca="1" si="748"/>
        <v>0</v>
      </c>
      <c r="AV104" s="93">
        <f t="shared" ca="1" si="748"/>
        <v>0</v>
      </c>
      <c r="AW104" s="93">
        <f t="shared" ca="1" si="748"/>
        <v>0</v>
      </c>
      <c r="AX104" s="93">
        <f t="shared" ca="1" si="748"/>
        <v>0</v>
      </c>
      <c r="AY104" s="93">
        <f t="shared" ca="1" si="748"/>
        <v>0</v>
      </c>
      <c r="AZ104" s="93">
        <f t="shared" ca="1" si="748"/>
        <v>0</v>
      </c>
      <c r="BA104" s="93">
        <f t="shared" ca="1" si="748"/>
        <v>0</v>
      </c>
      <c r="BB104" s="93">
        <f t="shared" ca="1" si="748"/>
        <v>0</v>
      </c>
      <c r="BC104" s="93">
        <f t="shared" ca="1" si="748"/>
        <v>0</v>
      </c>
      <c r="BD104" s="93">
        <f t="shared" ca="1" si="748"/>
        <v>0</v>
      </c>
      <c r="BE104" s="93">
        <f t="shared" ca="1" si="748"/>
        <v>0</v>
      </c>
      <c r="BF104" s="93">
        <f t="shared" ca="1" si="748"/>
        <v>0</v>
      </c>
      <c r="BG104" s="93">
        <f t="shared" ca="1" si="748"/>
        <v>0</v>
      </c>
      <c r="BH104" s="93">
        <f t="shared" ca="1" si="748"/>
        <v>0</v>
      </c>
      <c r="BI104" s="93">
        <f t="shared" ca="1" si="748"/>
        <v>0</v>
      </c>
      <c r="BJ104" s="93">
        <f t="shared" ca="1" si="748"/>
        <v>0</v>
      </c>
      <c r="BK104" s="93">
        <f t="shared" ca="1" si="748"/>
        <v>0</v>
      </c>
      <c r="BL104" s="93">
        <f t="shared" ca="1" si="748"/>
        <v>0</v>
      </c>
      <c r="BM104" s="93">
        <f t="shared" ca="1" si="748"/>
        <v>0</v>
      </c>
      <c r="BN104" s="93">
        <f t="shared" ca="1" si="748"/>
        <v>0</v>
      </c>
      <c r="BO104" s="93">
        <f t="shared" ca="1" si="748"/>
        <v>0</v>
      </c>
      <c r="BP104" s="93">
        <f t="shared" ca="1" si="748"/>
        <v>0</v>
      </c>
      <c r="BQ104" s="93">
        <f t="shared" ca="1" si="748"/>
        <v>0</v>
      </c>
      <c r="BR104" s="93">
        <f t="shared" ca="1" si="748"/>
        <v>0</v>
      </c>
      <c r="BS104" s="93">
        <f t="shared" ca="1" si="748"/>
        <v>0</v>
      </c>
      <c r="BT104" s="93">
        <f t="shared" ca="1" si="748"/>
        <v>0</v>
      </c>
      <c r="BU104" s="93">
        <f t="shared" ca="1" si="748"/>
        <v>0</v>
      </c>
      <c r="BV104" s="93">
        <f t="shared" ca="1" si="748"/>
        <v>0</v>
      </c>
      <c r="BW104" s="93">
        <f t="shared" ca="1" si="748"/>
        <v>0</v>
      </c>
      <c r="BX104" s="93">
        <f t="shared" ca="1" si="748"/>
        <v>0</v>
      </c>
      <c r="BY104" s="93">
        <f t="shared" ca="1" si="748"/>
        <v>0</v>
      </c>
      <c r="BZ104" s="93">
        <f t="shared" ca="1" si="748"/>
        <v>0</v>
      </c>
      <c r="CA104" s="93">
        <f t="shared" ca="1" si="748"/>
        <v>0</v>
      </c>
      <c r="CB104" s="93">
        <f t="shared" ca="1" si="748"/>
        <v>0</v>
      </c>
      <c r="CC104" s="93">
        <f t="shared" ca="1" si="748"/>
        <v>0</v>
      </c>
      <c r="CD104" s="93">
        <f t="shared" ca="1" si="748"/>
        <v>0</v>
      </c>
      <c r="CE104" s="93">
        <f t="shared" ca="1" si="748"/>
        <v>0</v>
      </c>
      <c r="CF104" s="93">
        <f t="shared" ca="1" si="748"/>
        <v>0</v>
      </c>
      <c r="CG104" s="93">
        <f t="shared" ca="1" si="748"/>
        <v>0</v>
      </c>
      <c r="CH104" s="93">
        <f t="shared" ca="1" si="748"/>
        <v>0</v>
      </c>
      <c r="CI104" s="93">
        <f t="shared" ca="1" si="748"/>
        <v>0</v>
      </c>
      <c r="CJ104" s="93">
        <f t="shared" ca="1" si="748"/>
        <v>0</v>
      </c>
      <c r="CK104" s="93">
        <f t="shared" ca="1" si="748"/>
        <v>0</v>
      </c>
      <c r="CL104" s="93">
        <f t="shared" ca="1" si="748"/>
        <v>0</v>
      </c>
      <c r="CM104" s="93">
        <f t="shared" ca="1" si="748"/>
        <v>0</v>
      </c>
      <c r="CN104" s="93">
        <f t="shared" ca="1" si="748"/>
        <v>0</v>
      </c>
      <c r="CO104" s="93">
        <f t="shared" ca="1" si="748"/>
        <v>0</v>
      </c>
      <c r="CP104" s="93">
        <f t="shared" ca="1" si="748"/>
        <v>0</v>
      </c>
      <c r="CQ104" s="93">
        <f t="shared" ca="1" si="748"/>
        <v>0</v>
      </c>
      <c r="CR104" s="93">
        <f t="shared" ca="1" si="748"/>
        <v>0</v>
      </c>
      <c r="CS104" s="93">
        <f t="shared" ca="1" si="748"/>
        <v>0</v>
      </c>
      <c r="CT104" s="93">
        <f t="shared" ca="1" si="748"/>
        <v>0</v>
      </c>
      <c r="CU104" s="93">
        <f t="shared" ca="1" si="748"/>
        <v>0</v>
      </c>
      <c r="CV104" s="93">
        <f t="shared" ca="1" si="748"/>
        <v>0</v>
      </c>
      <c r="CW104" s="93">
        <f t="shared" ca="1" si="748"/>
        <v>0</v>
      </c>
      <c r="CX104" s="93">
        <f t="shared" ca="1" si="748"/>
        <v>0</v>
      </c>
      <c r="CY104" s="93">
        <f t="shared" ca="1" si="748"/>
        <v>0</v>
      </c>
      <c r="CZ104" s="93">
        <f t="shared" ca="1" si="748"/>
        <v>0</v>
      </c>
      <c r="DA104" s="93">
        <f t="shared" ca="1" si="748"/>
        <v>0</v>
      </c>
      <c r="DB104" s="93">
        <f t="shared" ca="1" si="748"/>
        <v>0</v>
      </c>
      <c r="DC104" s="93">
        <f t="shared" ca="1" si="748"/>
        <v>0</v>
      </c>
      <c r="DD104" s="93">
        <f t="shared" ca="1" si="634"/>
        <v>0</v>
      </c>
      <c r="DE104" s="93">
        <f t="shared" ca="1" si="634"/>
        <v>0</v>
      </c>
      <c r="DF104" s="93">
        <f t="shared" ca="1" si="634"/>
        <v>0</v>
      </c>
      <c r="DG104" s="93">
        <f t="shared" ca="1" si="634"/>
        <v>0</v>
      </c>
      <c r="DH104" s="93">
        <f t="shared" ca="1" si="634"/>
        <v>0</v>
      </c>
      <c r="DI104" s="93">
        <f t="shared" ca="1" si="634"/>
        <v>0</v>
      </c>
      <c r="DJ104" s="93">
        <f t="shared" ca="1" si="634"/>
        <v>0</v>
      </c>
      <c r="DK104" s="93">
        <f t="shared" ca="1" si="634"/>
        <v>0</v>
      </c>
      <c r="DL104" s="93">
        <f t="shared" ca="1" si="634"/>
        <v>0</v>
      </c>
      <c r="DM104" s="93">
        <f t="shared" ca="1" si="634"/>
        <v>0</v>
      </c>
      <c r="DN104" s="93">
        <f t="shared" ca="1" si="634"/>
        <v>0</v>
      </c>
      <c r="DO104" s="93">
        <f t="shared" ca="1" si="634"/>
        <v>0</v>
      </c>
      <c r="DP104" s="93">
        <f t="shared" ca="1" si="634"/>
        <v>0</v>
      </c>
      <c r="DQ104" s="93">
        <f t="shared" ca="1" si="634"/>
        <v>0</v>
      </c>
      <c r="DR104" s="93">
        <f t="shared" ca="1" si="634"/>
        <v>0</v>
      </c>
      <c r="DS104" s="93">
        <f t="shared" ca="1" si="634"/>
        <v>0</v>
      </c>
      <c r="DT104" s="93">
        <f t="shared" ca="1" si="634"/>
        <v>0</v>
      </c>
      <c r="DU104" s="93">
        <f t="shared" ca="1" si="634"/>
        <v>0</v>
      </c>
      <c r="DV104" s="93">
        <f t="shared" ca="1" si="634"/>
        <v>0</v>
      </c>
      <c r="DW104" s="93">
        <f t="shared" ca="1" si="634"/>
        <v>0</v>
      </c>
      <c r="DX104" s="93">
        <f t="shared" ca="1" si="634"/>
        <v>0</v>
      </c>
      <c r="DY104" s="93">
        <f t="shared" ca="1" si="634"/>
        <v>0</v>
      </c>
      <c r="DZ104" s="93">
        <f t="shared" ca="1" si="634"/>
        <v>0</v>
      </c>
      <c r="EA104" s="93">
        <f t="shared" ca="1" si="634"/>
        <v>0</v>
      </c>
      <c r="EB104" s="93">
        <f t="shared" ca="1" si="634"/>
        <v>0</v>
      </c>
      <c r="EC104" s="93">
        <f t="shared" ca="1" si="634"/>
        <v>0</v>
      </c>
      <c r="ED104" s="93">
        <f t="shared" ca="1" si="634"/>
        <v>0</v>
      </c>
      <c r="EE104" s="93">
        <f t="shared" ca="1" si="634"/>
        <v>0</v>
      </c>
      <c r="EF104" s="93">
        <f t="shared" ca="1" si="634"/>
        <v>0</v>
      </c>
      <c r="EG104" s="93">
        <f t="shared" ca="1" si="634"/>
        <v>0</v>
      </c>
      <c r="EH104" s="93">
        <f t="shared" ca="1" si="634"/>
        <v>0</v>
      </c>
      <c r="EI104" s="93">
        <f t="shared" ca="1" si="634"/>
        <v>0</v>
      </c>
      <c r="EJ104" s="93">
        <f t="shared" ca="1" si="634"/>
        <v>0</v>
      </c>
      <c r="EK104" s="93">
        <f t="shared" ca="1" si="634"/>
        <v>0</v>
      </c>
      <c r="EL104" s="93">
        <f t="shared" ca="1" si="634"/>
        <v>0</v>
      </c>
      <c r="EM104" s="93">
        <f t="shared" ca="1" si="634"/>
        <v>0</v>
      </c>
      <c r="EO104" s="8"/>
      <c r="EP104" s="93"/>
      <c r="EQ104" s="8">
        <f t="shared" ca="1" si="746"/>
        <v>0</v>
      </c>
      <c r="ER104" s="8">
        <f t="shared" ca="1" si="635"/>
        <v>0</v>
      </c>
      <c r="ES104" s="8">
        <f t="shared" ca="1" si="636"/>
        <v>0</v>
      </c>
      <c r="ET104" s="8">
        <f t="shared" ca="1" si="637"/>
        <v>0</v>
      </c>
      <c r="EU104" s="8">
        <f t="shared" ca="1" si="638"/>
        <v>0</v>
      </c>
      <c r="EV104" s="8">
        <f t="shared" ca="1" si="639"/>
        <v>0</v>
      </c>
      <c r="EW104" s="8">
        <f t="shared" ca="1" si="640"/>
        <v>0</v>
      </c>
      <c r="EX104" s="8">
        <f t="shared" ca="1" si="641"/>
        <v>0</v>
      </c>
      <c r="EY104" s="8">
        <f t="shared" ca="1" si="642"/>
        <v>0</v>
      </c>
      <c r="EZ104" s="8">
        <f t="shared" ca="1" si="643"/>
        <v>0</v>
      </c>
      <c r="FA104" s="8">
        <f t="shared" ca="1" si="644"/>
        <v>0</v>
      </c>
      <c r="FB104" s="8">
        <f t="shared" ca="1" si="645"/>
        <v>0</v>
      </c>
      <c r="FC104" s="8">
        <f t="shared" ca="1" si="646"/>
        <v>0</v>
      </c>
      <c r="FD104" s="8">
        <f t="shared" ca="1" si="647"/>
        <v>0</v>
      </c>
      <c r="FE104" s="8">
        <f t="shared" ca="1" si="648"/>
        <v>0</v>
      </c>
      <c r="FF104" s="8">
        <f t="shared" ca="1" si="649"/>
        <v>0</v>
      </c>
      <c r="FG104" s="8">
        <f t="shared" ca="1" si="650"/>
        <v>0</v>
      </c>
      <c r="FH104" s="8">
        <f t="shared" ca="1" si="651"/>
        <v>0</v>
      </c>
      <c r="FI104" s="8">
        <f t="shared" ca="1" si="652"/>
        <v>0</v>
      </c>
      <c r="FJ104" s="8">
        <f t="shared" ca="1" si="653"/>
        <v>0</v>
      </c>
      <c r="FK104" s="8">
        <f t="shared" ca="1" si="654"/>
        <v>0</v>
      </c>
      <c r="FL104" s="8">
        <f t="shared" ca="1" si="655"/>
        <v>0</v>
      </c>
      <c r="FM104" s="8">
        <f t="shared" ca="1" si="656"/>
        <v>0</v>
      </c>
      <c r="FN104" s="8">
        <f t="shared" ca="1" si="657"/>
        <v>0</v>
      </c>
      <c r="FO104" s="8">
        <f t="shared" ca="1" si="658"/>
        <v>0</v>
      </c>
      <c r="FP104" s="8">
        <f t="shared" ca="1" si="659"/>
        <v>0</v>
      </c>
      <c r="FQ104" s="8">
        <f t="shared" ca="1" si="660"/>
        <v>0</v>
      </c>
      <c r="FR104" s="8">
        <f t="shared" ca="1" si="661"/>
        <v>0</v>
      </c>
      <c r="FS104" s="8">
        <f t="shared" ca="1" si="662"/>
        <v>0</v>
      </c>
      <c r="FT104" s="8">
        <f t="shared" ca="1" si="663"/>
        <v>0</v>
      </c>
      <c r="FU104" s="8">
        <f t="shared" ca="1" si="664"/>
        <v>0</v>
      </c>
      <c r="FV104" s="8">
        <f t="shared" ca="1" si="665"/>
        <v>0</v>
      </c>
      <c r="FW104" s="8">
        <f t="shared" ca="1" si="666"/>
        <v>0</v>
      </c>
      <c r="FX104" s="8">
        <f t="shared" ca="1" si="667"/>
        <v>0</v>
      </c>
      <c r="FY104" s="8">
        <f t="shared" ca="1" si="668"/>
        <v>0</v>
      </c>
      <c r="FZ104" s="8">
        <f t="shared" ca="1" si="669"/>
        <v>0</v>
      </c>
      <c r="GA104" s="8">
        <f t="shared" ca="1" si="670"/>
        <v>0</v>
      </c>
      <c r="GB104" s="8">
        <f t="shared" ca="1" si="671"/>
        <v>0</v>
      </c>
      <c r="GC104" s="8">
        <f t="shared" ca="1" si="672"/>
        <v>0</v>
      </c>
      <c r="GD104" s="8">
        <f t="shared" ca="1" si="673"/>
        <v>0</v>
      </c>
      <c r="GE104" s="8">
        <f t="shared" ca="1" si="674"/>
        <v>0</v>
      </c>
      <c r="GF104" s="8">
        <f t="shared" ca="1" si="675"/>
        <v>0</v>
      </c>
      <c r="GG104" s="8">
        <f t="shared" ca="1" si="676"/>
        <v>0</v>
      </c>
      <c r="GH104" s="8">
        <f t="shared" ca="1" si="677"/>
        <v>0</v>
      </c>
      <c r="GI104" s="8">
        <f t="shared" ca="1" si="678"/>
        <v>0</v>
      </c>
      <c r="GJ104" s="8">
        <f t="shared" ca="1" si="679"/>
        <v>0</v>
      </c>
      <c r="GK104" s="8">
        <f t="shared" ca="1" si="680"/>
        <v>0</v>
      </c>
      <c r="GL104" s="8">
        <f t="shared" ca="1" si="681"/>
        <v>0</v>
      </c>
      <c r="GM104" s="8">
        <f t="shared" ca="1" si="682"/>
        <v>0</v>
      </c>
      <c r="GN104" s="8">
        <f t="shared" ca="1" si="683"/>
        <v>0</v>
      </c>
      <c r="GO104" s="8">
        <f t="shared" ca="1" si="684"/>
        <v>0</v>
      </c>
      <c r="GP104" s="8">
        <f t="shared" ca="1" si="685"/>
        <v>0</v>
      </c>
      <c r="GQ104" s="8">
        <f t="shared" ca="1" si="686"/>
        <v>0</v>
      </c>
      <c r="GR104" s="8">
        <f t="shared" ca="1" si="687"/>
        <v>0</v>
      </c>
      <c r="GS104" s="8">
        <f t="shared" ca="1" si="688"/>
        <v>0</v>
      </c>
      <c r="GT104" s="8">
        <f t="shared" ca="1" si="689"/>
        <v>0</v>
      </c>
      <c r="GU104" s="8">
        <f t="shared" ca="1" si="690"/>
        <v>0</v>
      </c>
      <c r="GV104" s="8">
        <f t="shared" ca="1" si="691"/>
        <v>0</v>
      </c>
      <c r="GW104" s="8">
        <f t="shared" ca="1" si="692"/>
        <v>0</v>
      </c>
      <c r="GX104" s="8">
        <f t="shared" ca="1" si="693"/>
        <v>0</v>
      </c>
      <c r="GY104" s="8">
        <f t="shared" ca="1" si="694"/>
        <v>0</v>
      </c>
      <c r="GZ104" s="8">
        <f t="shared" ca="1" si="695"/>
        <v>0</v>
      </c>
      <c r="HA104" s="8">
        <f t="shared" ca="1" si="696"/>
        <v>0</v>
      </c>
      <c r="HB104" s="8">
        <f t="shared" ca="1" si="697"/>
        <v>0</v>
      </c>
      <c r="HC104" s="8">
        <f t="shared" ca="1" si="698"/>
        <v>0</v>
      </c>
      <c r="HD104" s="8">
        <f t="shared" ca="1" si="699"/>
        <v>0</v>
      </c>
      <c r="HE104" s="8">
        <f t="shared" ca="1" si="700"/>
        <v>0</v>
      </c>
      <c r="HF104" s="8">
        <f t="shared" ca="1" si="701"/>
        <v>0</v>
      </c>
      <c r="HG104" s="8">
        <f t="shared" ca="1" si="702"/>
        <v>0</v>
      </c>
      <c r="HH104" s="8">
        <f t="shared" ca="1" si="703"/>
        <v>0</v>
      </c>
      <c r="HI104" s="8">
        <f t="shared" ca="1" si="704"/>
        <v>0</v>
      </c>
      <c r="HJ104" s="8">
        <f t="shared" ca="1" si="705"/>
        <v>0</v>
      </c>
      <c r="HK104" s="8">
        <f t="shared" ca="1" si="706"/>
        <v>0</v>
      </c>
      <c r="HL104" s="8">
        <f t="shared" ca="1" si="707"/>
        <v>0</v>
      </c>
      <c r="HM104" s="8">
        <f t="shared" ca="1" si="708"/>
        <v>0</v>
      </c>
      <c r="HN104" s="8">
        <f t="shared" ca="1" si="709"/>
        <v>0</v>
      </c>
      <c r="HO104" s="8">
        <f t="shared" ca="1" si="710"/>
        <v>0</v>
      </c>
      <c r="HP104" s="8">
        <f t="shared" ca="1" si="711"/>
        <v>0</v>
      </c>
      <c r="HQ104" s="8">
        <f t="shared" ca="1" si="712"/>
        <v>0</v>
      </c>
      <c r="HR104" s="8">
        <f t="shared" ca="1" si="713"/>
        <v>0</v>
      </c>
      <c r="HS104" s="8">
        <f t="shared" ca="1" si="714"/>
        <v>0</v>
      </c>
      <c r="HT104" s="8">
        <f t="shared" ca="1" si="715"/>
        <v>0</v>
      </c>
      <c r="HU104" s="8">
        <f t="shared" ca="1" si="716"/>
        <v>0</v>
      </c>
      <c r="HV104" s="8">
        <f t="shared" ca="1" si="717"/>
        <v>0</v>
      </c>
      <c r="HW104" s="8">
        <f t="shared" ca="1" si="718"/>
        <v>0</v>
      </c>
      <c r="HX104" s="8">
        <f t="shared" ca="1" si="719"/>
        <v>0</v>
      </c>
      <c r="HY104" s="8">
        <f t="shared" ca="1" si="720"/>
        <v>0</v>
      </c>
      <c r="HZ104" s="8">
        <f t="shared" ca="1" si="721"/>
        <v>0</v>
      </c>
      <c r="IA104" s="8">
        <f t="shared" ca="1" si="722"/>
        <v>0</v>
      </c>
      <c r="IB104" s="8">
        <f t="shared" ca="1" si="723"/>
        <v>0</v>
      </c>
      <c r="IC104" s="8">
        <f t="shared" ca="1" si="724"/>
        <v>0</v>
      </c>
      <c r="ID104" s="8">
        <f t="shared" ca="1" si="725"/>
        <v>0</v>
      </c>
      <c r="IE104" s="8">
        <f t="shared" ca="1" si="726"/>
        <v>0</v>
      </c>
      <c r="IF104" s="8">
        <f t="shared" ca="1" si="727"/>
        <v>0</v>
      </c>
      <c r="IG104" s="8">
        <f t="shared" ca="1" si="728"/>
        <v>0</v>
      </c>
      <c r="IH104" s="8">
        <f t="shared" ca="1" si="729"/>
        <v>0</v>
      </c>
      <c r="II104" s="8">
        <f t="shared" ca="1" si="730"/>
        <v>0</v>
      </c>
      <c r="IJ104" s="8">
        <f t="shared" ca="1" si="731"/>
        <v>0</v>
      </c>
      <c r="IK104" s="8">
        <f t="shared" ca="1" si="732"/>
        <v>0</v>
      </c>
      <c r="IL104" s="8">
        <f t="shared" ca="1" si="733"/>
        <v>0</v>
      </c>
      <c r="IM104" s="8">
        <f t="shared" ca="1" si="734"/>
        <v>0</v>
      </c>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row>
    <row r="105" spans="1:348" ht="18.399999999999999">
      <c r="A105" s="29"/>
      <c r="B105" s="16"/>
      <c r="C105" s="249"/>
      <c r="D105" s="249"/>
      <c r="E105" s="156"/>
      <c r="F105" s="156"/>
      <c r="G105" s="157"/>
      <c r="H105" s="117" t="str">
        <f>IFERROR(VLOOKUP(E105, 'General Project Info'!$C$32:$I$42, 7, FALSE), "")</f>
        <v/>
      </c>
      <c r="I105" s="118">
        <f>IFERROR(Y105*VLOOKUP(E105, 'General Project Info'!$R$32:$T$42, 3, FALSE), 0)</f>
        <v>0</v>
      </c>
      <c r="J105" s="119">
        <f t="shared" ref="J105:J113" si="750">IFERROR(AA105,0)</f>
        <v>0</v>
      </c>
      <c r="K105" s="119">
        <f t="shared" si="735"/>
        <v>0</v>
      </c>
      <c r="L105" s="162"/>
      <c r="M105" s="162"/>
      <c r="N105" s="163"/>
      <c r="O105" s="163"/>
      <c r="P105" s="163"/>
      <c r="Q105" s="153">
        <f t="shared" si="628"/>
        <v>0</v>
      </c>
      <c r="R105" s="16"/>
      <c r="S105" s="29"/>
      <c r="U105" s="26">
        <f>IFERROR(VLOOKUP($E105, 'Unit Conversions Array'!$B$4:$AA$24, 26, FALSE),0)</f>
        <v>0</v>
      </c>
      <c r="V105">
        <f>VLOOKUP(E105, 'General Project Info'!$R$32:$W$42, 6, FALSE)</f>
        <v>1</v>
      </c>
      <c r="W105">
        <f t="shared" si="629"/>
        <v>0</v>
      </c>
      <c r="X105">
        <f>IFERROR(G105*INDEX('Unit Conversions Array'!$E$4:$Y$24, MATCH('Scenarios &amp; Measures'!E105, 'Unit Conversions Array'!$B$4:$B$24, 0), MATCH('Scenarios &amp; Measures'!H105, 'Unit Conversions Array'!$E$3:$Y$3, 0)), 0)</f>
        <v>0</v>
      </c>
      <c r="Y105" s="8">
        <f t="shared" si="736"/>
        <v>0</v>
      </c>
      <c r="Z105" s="111" t="str">
        <f>IF(AND(U105=1,E105="Electricity"),F105,"")</f>
        <v/>
      </c>
      <c r="AA105" s="111">
        <f>IFERROR(IF(AND(U105=1,E105="Electricity"),Y105*INDEX('Scenarios &amp; Measures'!$AQ$123:$EM$123,1,MATCH(F105+1,'Scenarios &amp; Measures'!$AQ$122:$EM$122,0)), IF(U105=1,$Y105*VLOOKUP($E105, 'General Project Info'!$R$32:$W$42, 5, FALSE),0)),0)</f>
        <v>0</v>
      </c>
      <c r="AB105" s="93">
        <f>IF(E105="Electricity",Y105*SUM(INDEX('Scenarios &amp; Measures'!$AQ$123:$EM$123,1,MATCH(F105+1,'Scenarios &amp; Measures'!$AQ$122:$EM$122,0)):INDEX('Scenarios &amp; Measures'!$AQ$123:$EM$123,1,MATCH(F105+'General Project Info'!$F$20,'Scenarios &amp; Measures'!$AQ$122:$EM$122,0))),SUMIF(E105,"Solar_PV_or_Wind",J105)*$Y$10)</f>
        <v>0</v>
      </c>
      <c r="AC105" s="111">
        <f>IFERROR(IF(U105=0, Y105*VLOOKUP(E105, 'General Project Info'!$R$32:$W$42, 5, FALSE), 0), 0)</f>
        <v>0</v>
      </c>
      <c r="AD105" s="11">
        <f t="shared" si="749"/>
        <v>0</v>
      </c>
      <c r="AE105" s="11">
        <f t="shared" si="738"/>
        <v>20</v>
      </c>
      <c r="AF105" s="11">
        <f t="shared" si="739"/>
        <v>-20</v>
      </c>
      <c r="AG105" s="11">
        <f t="shared" si="740"/>
        <v>0</v>
      </c>
      <c r="AH105">
        <f t="shared" si="630"/>
        <v>0</v>
      </c>
      <c r="AI105" s="116">
        <f ca="1">IFERROR(SUMPRODUCT($EQ$12:$IM$12,$EQ105:$IM105)*AB105/1000,0)</f>
        <v>0</v>
      </c>
      <c r="AJ105" s="116">
        <f t="shared" ca="1" si="742"/>
        <v>0</v>
      </c>
      <c r="AK105" s="11">
        <f t="shared" ca="1" si="743"/>
        <v>0</v>
      </c>
      <c r="AL105" s="11">
        <f>IF($W$10="RECs", -AA105/VLOOKUP("RECs", 'General Project Info'!$R$32:$W$42, 5, FALSE)*$W$11*IF($Y$11=$AB$12, $Y$10, (1/($AB$12-$Y$11))*(1-($Y$11/$AB$12)^$Y$10)*$AB$12), 0)</f>
        <v>0</v>
      </c>
      <c r="AM105" s="11">
        <f t="shared" si="631"/>
        <v>0</v>
      </c>
      <c r="AN105" s="11">
        <f t="shared" si="632"/>
        <v>0</v>
      </c>
      <c r="AO105" s="11">
        <f t="shared" ca="1" si="744"/>
        <v>0</v>
      </c>
      <c r="AQ105" s="93">
        <f t="shared" ca="1" si="745"/>
        <v>0</v>
      </c>
      <c r="AR105" s="93">
        <f t="shared" ca="1" si="748"/>
        <v>0</v>
      </c>
      <c r="AS105" s="93">
        <f t="shared" ca="1" si="748"/>
        <v>0</v>
      </c>
      <c r="AT105" s="93">
        <f t="shared" ca="1" si="748"/>
        <v>0</v>
      </c>
      <c r="AU105" s="93">
        <f t="shared" ca="1" si="748"/>
        <v>0</v>
      </c>
      <c r="AV105" s="93">
        <f t="shared" ca="1" si="748"/>
        <v>0</v>
      </c>
      <c r="AW105" s="93">
        <f t="shared" ca="1" si="748"/>
        <v>0</v>
      </c>
      <c r="AX105" s="93">
        <f t="shared" ca="1" si="748"/>
        <v>0</v>
      </c>
      <c r="AY105" s="93">
        <f t="shared" ca="1" si="748"/>
        <v>0</v>
      </c>
      <c r="AZ105" s="93">
        <f t="shared" ca="1" si="748"/>
        <v>0</v>
      </c>
      <c r="BA105" s="93">
        <f t="shared" ca="1" si="748"/>
        <v>0</v>
      </c>
      <c r="BB105" s="93">
        <f t="shared" ca="1" si="748"/>
        <v>0</v>
      </c>
      <c r="BC105" s="93">
        <f t="shared" ca="1" si="748"/>
        <v>0</v>
      </c>
      <c r="BD105" s="93">
        <f t="shared" ca="1" si="748"/>
        <v>0</v>
      </c>
      <c r="BE105" s="93">
        <f t="shared" ca="1" si="748"/>
        <v>0</v>
      </c>
      <c r="BF105" s="93">
        <f t="shared" ca="1" si="748"/>
        <v>0</v>
      </c>
      <c r="BG105" s="93">
        <f t="shared" ca="1" si="748"/>
        <v>0</v>
      </c>
      <c r="BH105" s="93">
        <f t="shared" ca="1" si="748"/>
        <v>0</v>
      </c>
      <c r="BI105" s="93">
        <f t="shared" ca="1" si="748"/>
        <v>0</v>
      </c>
      <c r="BJ105" s="93">
        <f t="shared" ca="1" si="748"/>
        <v>0</v>
      </c>
      <c r="BK105" s="93">
        <f t="shared" ca="1" si="748"/>
        <v>0</v>
      </c>
      <c r="BL105" s="93">
        <f t="shared" ca="1" si="748"/>
        <v>0</v>
      </c>
      <c r="BM105" s="93">
        <f t="shared" ca="1" si="748"/>
        <v>0</v>
      </c>
      <c r="BN105" s="93">
        <f t="shared" ca="1" si="748"/>
        <v>0</v>
      </c>
      <c r="BO105" s="93">
        <f t="shared" ca="1" si="748"/>
        <v>0</v>
      </c>
      <c r="BP105" s="93">
        <f t="shared" ca="1" si="748"/>
        <v>0</v>
      </c>
      <c r="BQ105" s="93">
        <f t="shared" ca="1" si="748"/>
        <v>0</v>
      </c>
      <c r="BR105" s="93">
        <f t="shared" ca="1" si="748"/>
        <v>0</v>
      </c>
      <c r="BS105" s="93">
        <f t="shared" ca="1" si="748"/>
        <v>0</v>
      </c>
      <c r="BT105" s="93">
        <f t="shared" ca="1" si="748"/>
        <v>0</v>
      </c>
      <c r="BU105" s="93">
        <f t="shared" ca="1" si="748"/>
        <v>0</v>
      </c>
      <c r="BV105" s="93">
        <f t="shared" ca="1" si="748"/>
        <v>0</v>
      </c>
      <c r="BW105" s="93">
        <f t="shared" ca="1" si="748"/>
        <v>0</v>
      </c>
      <c r="BX105" s="93">
        <f t="shared" ca="1" si="748"/>
        <v>0</v>
      </c>
      <c r="BY105" s="93">
        <f t="shared" ca="1" si="748"/>
        <v>0</v>
      </c>
      <c r="BZ105" s="93">
        <f t="shared" ca="1" si="748"/>
        <v>0</v>
      </c>
      <c r="CA105" s="93">
        <f t="shared" ca="1" si="748"/>
        <v>0</v>
      </c>
      <c r="CB105" s="93">
        <f t="shared" ca="1" si="748"/>
        <v>0</v>
      </c>
      <c r="CC105" s="93">
        <f t="shared" ca="1" si="748"/>
        <v>0</v>
      </c>
      <c r="CD105" s="93">
        <f t="shared" ca="1" si="748"/>
        <v>0</v>
      </c>
      <c r="CE105" s="93">
        <f t="shared" ca="1" si="748"/>
        <v>0</v>
      </c>
      <c r="CF105" s="93">
        <f t="shared" ca="1" si="748"/>
        <v>0</v>
      </c>
      <c r="CG105" s="93">
        <f t="shared" ca="1" si="748"/>
        <v>0</v>
      </c>
      <c r="CH105" s="93">
        <f t="shared" ca="1" si="748"/>
        <v>0</v>
      </c>
      <c r="CI105" s="93">
        <f t="shared" ca="1" si="748"/>
        <v>0</v>
      </c>
      <c r="CJ105" s="93">
        <f t="shared" ca="1" si="748"/>
        <v>0</v>
      </c>
      <c r="CK105" s="93">
        <f t="shared" ca="1" si="748"/>
        <v>0</v>
      </c>
      <c r="CL105" s="93">
        <f t="shared" ca="1" si="748"/>
        <v>0</v>
      </c>
      <c r="CM105" s="93">
        <f t="shared" ca="1" si="748"/>
        <v>0</v>
      </c>
      <c r="CN105" s="93">
        <f t="shared" ca="1" si="748"/>
        <v>0</v>
      </c>
      <c r="CO105" s="93">
        <f t="shared" ca="1" si="748"/>
        <v>0</v>
      </c>
      <c r="CP105" s="93">
        <f t="shared" ca="1" si="748"/>
        <v>0</v>
      </c>
      <c r="CQ105" s="93">
        <f t="shared" ca="1" si="748"/>
        <v>0</v>
      </c>
      <c r="CR105" s="93">
        <f t="shared" ca="1" si="748"/>
        <v>0</v>
      </c>
      <c r="CS105" s="93">
        <f t="shared" ca="1" si="748"/>
        <v>0</v>
      </c>
      <c r="CT105" s="93">
        <f t="shared" ca="1" si="748"/>
        <v>0</v>
      </c>
      <c r="CU105" s="93">
        <f t="shared" ca="1" si="748"/>
        <v>0</v>
      </c>
      <c r="CV105" s="93">
        <f t="shared" ca="1" si="748"/>
        <v>0</v>
      </c>
      <c r="CW105" s="93">
        <f t="shared" ca="1" si="748"/>
        <v>0</v>
      </c>
      <c r="CX105" s="93">
        <f t="shared" ca="1" si="748"/>
        <v>0</v>
      </c>
      <c r="CY105" s="93">
        <f t="shared" ca="1" si="748"/>
        <v>0</v>
      </c>
      <c r="CZ105" s="93">
        <f t="shared" ca="1" si="748"/>
        <v>0</v>
      </c>
      <c r="DA105" s="93">
        <f t="shared" ca="1" si="748"/>
        <v>0</v>
      </c>
      <c r="DB105" s="93">
        <f t="shared" ca="1" si="748"/>
        <v>0</v>
      </c>
      <c r="DC105" s="93">
        <f t="shared" ref="DC105:EM108" ca="1" si="751">IFERROR(IF(DC$8&gt;=$F105,IF((DC$8-$F105)&gt;=$Y$10, 0, IF(MOD($AG105+(DC$8-$F105), $L105)=0, (($N105-$O105)*$AB$11^DC$99), 0)),0), 0)</f>
        <v>0</v>
      </c>
      <c r="DD105" s="93">
        <f t="shared" ca="1" si="751"/>
        <v>0</v>
      </c>
      <c r="DE105" s="93">
        <f t="shared" ca="1" si="751"/>
        <v>0</v>
      </c>
      <c r="DF105" s="93">
        <f t="shared" ca="1" si="751"/>
        <v>0</v>
      </c>
      <c r="DG105" s="93">
        <f t="shared" ca="1" si="751"/>
        <v>0</v>
      </c>
      <c r="DH105" s="93">
        <f t="shared" ca="1" si="751"/>
        <v>0</v>
      </c>
      <c r="DI105" s="93">
        <f t="shared" ca="1" si="751"/>
        <v>0</v>
      </c>
      <c r="DJ105" s="93">
        <f t="shared" ca="1" si="751"/>
        <v>0</v>
      </c>
      <c r="DK105" s="93">
        <f t="shared" ca="1" si="751"/>
        <v>0</v>
      </c>
      <c r="DL105" s="93">
        <f t="shared" ca="1" si="751"/>
        <v>0</v>
      </c>
      <c r="DM105" s="93">
        <f t="shared" ca="1" si="751"/>
        <v>0</v>
      </c>
      <c r="DN105" s="93">
        <f t="shared" ca="1" si="751"/>
        <v>0</v>
      </c>
      <c r="DO105" s="93">
        <f t="shared" ca="1" si="751"/>
        <v>0</v>
      </c>
      <c r="DP105" s="93">
        <f t="shared" ca="1" si="751"/>
        <v>0</v>
      </c>
      <c r="DQ105" s="93">
        <f t="shared" ca="1" si="751"/>
        <v>0</v>
      </c>
      <c r="DR105" s="93">
        <f t="shared" ca="1" si="751"/>
        <v>0</v>
      </c>
      <c r="DS105" s="93">
        <f t="shared" ca="1" si="751"/>
        <v>0</v>
      </c>
      <c r="DT105" s="93">
        <f t="shared" ca="1" si="751"/>
        <v>0</v>
      </c>
      <c r="DU105" s="93">
        <f t="shared" ca="1" si="751"/>
        <v>0</v>
      </c>
      <c r="DV105" s="93">
        <f t="shared" ca="1" si="751"/>
        <v>0</v>
      </c>
      <c r="DW105" s="93">
        <f t="shared" ca="1" si="751"/>
        <v>0</v>
      </c>
      <c r="DX105" s="93">
        <f t="shared" ca="1" si="751"/>
        <v>0</v>
      </c>
      <c r="DY105" s="93">
        <f t="shared" ca="1" si="751"/>
        <v>0</v>
      </c>
      <c r="DZ105" s="93">
        <f t="shared" ca="1" si="751"/>
        <v>0</v>
      </c>
      <c r="EA105" s="93">
        <f t="shared" ca="1" si="751"/>
        <v>0</v>
      </c>
      <c r="EB105" s="93">
        <f t="shared" ca="1" si="751"/>
        <v>0</v>
      </c>
      <c r="EC105" s="93">
        <f t="shared" ca="1" si="751"/>
        <v>0</v>
      </c>
      <c r="ED105" s="93">
        <f t="shared" ca="1" si="751"/>
        <v>0</v>
      </c>
      <c r="EE105" s="93">
        <f t="shared" ca="1" si="751"/>
        <v>0</v>
      </c>
      <c r="EF105" s="93">
        <f t="shared" ca="1" si="751"/>
        <v>0</v>
      </c>
      <c r="EG105" s="93">
        <f t="shared" ca="1" si="751"/>
        <v>0</v>
      </c>
      <c r="EH105" s="93">
        <f t="shared" ca="1" si="751"/>
        <v>0</v>
      </c>
      <c r="EI105" s="93">
        <f t="shared" ca="1" si="751"/>
        <v>0</v>
      </c>
      <c r="EJ105" s="93">
        <f t="shared" ca="1" si="751"/>
        <v>0</v>
      </c>
      <c r="EK105" s="93">
        <f t="shared" ca="1" si="751"/>
        <v>0</v>
      </c>
      <c r="EL105" s="93">
        <f t="shared" ca="1" si="751"/>
        <v>0</v>
      </c>
      <c r="EM105" s="93">
        <f t="shared" ca="1" si="751"/>
        <v>0</v>
      </c>
      <c r="EO105" s="8"/>
      <c r="EP105" s="93"/>
      <c r="EQ105" s="8">
        <f t="shared" ca="1" si="746"/>
        <v>0</v>
      </c>
      <c r="ER105" s="8">
        <f t="shared" ca="1" si="635"/>
        <v>0</v>
      </c>
      <c r="ES105" s="8">
        <f t="shared" ca="1" si="636"/>
        <v>0</v>
      </c>
      <c r="ET105" s="8">
        <f t="shared" ca="1" si="637"/>
        <v>0</v>
      </c>
      <c r="EU105" s="8">
        <f t="shared" ca="1" si="638"/>
        <v>0</v>
      </c>
      <c r="EV105" s="8">
        <f t="shared" ca="1" si="639"/>
        <v>0</v>
      </c>
      <c r="EW105" s="8">
        <f t="shared" ca="1" si="640"/>
        <v>0</v>
      </c>
      <c r="EX105" s="8">
        <f t="shared" ca="1" si="641"/>
        <v>0</v>
      </c>
      <c r="EY105" s="8">
        <f t="shared" ca="1" si="642"/>
        <v>0</v>
      </c>
      <c r="EZ105" s="8">
        <f t="shared" ca="1" si="643"/>
        <v>0</v>
      </c>
      <c r="FA105" s="8">
        <f t="shared" ca="1" si="644"/>
        <v>0</v>
      </c>
      <c r="FB105" s="8">
        <f t="shared" ca="1" si="645"/>
        <v>0</v>
      </c>
      <c r="FC105" s="8">
        <f t="shared" ca="1" si="646"/>
        <v>0</v>
      </c>
      <c r="FD105" s="8">
        <f t="shared" ca="1" si="647"/>
        <v>0</v>
      </c>
      <c r="FE105" s="8">
        <f t="shared" ca="1" si="648"/>
        <v>0</v>
      </c>
      <c r="FF105" s="8">
        <f t="shared" ca="1" si="649"/>
        <v>0</v>
      </c>
      <c r="FG105" s="8">
        <f t="shared" ca="1" si="650"/>
        <v>0</v>
      </c>
      <c r="FH105" s="8">
        <f t="shared" ca="1" si="651"/>
        <v>0</v>
      </c>
      <c r="FI105" s="8">
        <f t="shared" ca="1" si="652"/>
        <v>0</v>
      </c>
      <c r="FJ105" s="8">
        <f t="shared" ca="1" si="653"/>
        <v>0</v>
      </c>
      <c r="FK105" s="8">
        <f t="shared" ca="1" si="654"/>
        <v>0</v>
      </c>
      <c r="FL105" s="8">
        <f t="shared" ca="1" si="655"/>
        <v>0</v>
      </c>
      <c r="FM105" s="8">
        <f t="shared" ca="1" si="656"/>
        <v>0</v>
      </c>
      <c r="FN105" s="8">
        <f t="shared" ca="1" si="657"/>
        <v>0</v>
      </c>
      <c r="FO105" s="8">
        <f t="shared" ca="1" si="658"/>
        <v>0</v>
      </c>
      <c r="FP105" s="8">
        <f t="shared" ca="1" si="659"/>
        <v>0</v>
      </c>
      <c r="FQ105" s="8">
        <f t="shared" ca="1" si="660"/>
        <v>0</v>
      </c>
      <c r="FR105" s="8">
        <f t="shared" ca="1" si="661"/>
        <v>0</v>
      </c>
      <c r="FS105" s="8">
        <f t="shared" ca="1" si="662"/>
        <v>0</v>
      </c>
      <c r="FT105" s="8">
        <f t="shared" ca="1" si="663"/>
        <v>0</v>
      </c>
      <c r="FU105" s="8">
        <f t="shared" ca="1" si="664"/>
        <v>0</v>
      </c>
      <c r="FV105" s="8">
        <f t="shared" ca="1" si="665"/>
        <v>0</v>
      </c>
      <c r="FW105" s="8">
        <f t="shared" ca="1" si="666"/>
        <v>0</v>
      </c>
      <c r="FX105" s="8">
        <f t="shared" ca="1" si="667"/>
        <v>0</v>
      </c>
      <c r="FY105" s="8">
        <f t="shared" ca="1" si="668"/>
        <v>0</v>
      </c>
      <c r="FZ105" s="8">
        <f t="shared" ca="1" si="669"/>
        <v>0</v>
      </c>
      <c r="GA105" s="8">
        <f t="shared" ca="1" si="670"/>
        <v>0</v>
      </c>
      <c r="GB105" s="8">
        <f t="shared" ca="1" si="671"/>
        <v>0</v>
      </c>
      <c r="GC105" s="8">
        <f t="shared" ca="1" si="672"/>
        <v>0</v>
      </c>
      <c r="GD105" s="8">
        <f t="shared" ca="1" si="673"/>
        <v>0</v>
      </c>
      <c r="GE105" s="8">
        <f t="shared" ca="1" si="674"/>
        <v>0</v>
      </c>
      <c r="GF105" s="8">
        <f t="shared" ca="1" si="675"/>
        <v>0</v>
      </c>
      <c r="GG105" s="8">
        <f t="shared" ca="1" si="676"/>
        <v>0</v>
      </c>
      <c r="GH105" s="8">
        <f t="shared" ca="1" si="677"/>
        <v>0</v>
      </c>
      <c r="GI105" s="8">
        <f t="shared" ca="1" si="678"/>
        <v>0</v>
      </c>
      <c r="GJ105" s="8">
        <f t="shared" ca="1" si="679"/>
        <v>0</v>
      </c>
      <c r="GK105" s="8">
        <f t="shared" ca="1" si="680"/>
        <v>0</v>
      </c>
      <c r="GL105" s="8">
        <f t="shared" ca="1" si="681"/>
        <v>0</v>
      </c>
      <c r="GM105" s="8">
        <f t="shared" ca="1" si="682"/>
        <v>0</v>
      </c>
      <c r="GN105" s="8">
        <f t="shared" ca="1" si="683"/>
        <v>0</v>
      </c>
      <c r="GO105" s="8">
        <f t="shared" ca="1" si="684"/>
        <v>0</v>
      </c>
      <c r="GP105" s="8">
        <f t="shared" ca="1" si="685"/>
        <v>0</v>
      </c>
      <c r="GQ105" s="8">
        <f t="shared" ca="1" si="686"/>
        <v>0</v>
      </c>
      <c r="GR105" s="8">
        <f t="shared" ca="1" si="687"/>
        <v>0</v>
      </c>
      <c r="GS105" s="8">
        <f t="shared" ca="1" si="688"/>
        <v>0</v>
      </c>
      <c r="GT105" s="8">
        <f t="shared" ca="1" si="689"/>
        <v>0</v>
      </c>
      <c r="GU105" s="8">
        <f t="shared" ca="1" si="690"/>
        <v>0</v>
      </c>
      <c r="GV105" s="8">
        <f t="shared" ca="1" si="691"/>
        <v>0</v>
      </c>
      <c r="GW105" s="8">
        <f t="shared" ca="1" si="692"/>
        <v>0</v>
      </c>
      <c r="GX105" s="8">
        <f t="shared" ca="1" si="693"/>
        <v>0</v>
      </c>
      <c r="GY105" s="8">
        <f t="shared" ca="1" si="694"/>
        <v>0</v>
      </c>
      <c r="GZ105" s="8">
        <f t="shared" ca="1" si="695"/>
        <v>0</v>
      </c>
      <c r="HA105" s="8">
        <f t="shared" ca="1" si="696"/>
        <v>0</v>
      </c>
      <c r="HB105" s="8">
        <f t="shared" ca="1" si="697"/>
        <v>0</v>
      </c>
      <c r="HC105" s="8">
        <f t="shared" ca="1" si="698"/>
        <v>0</v>
      </c>
      <c r="HD105" s="8">
        <f t="shared" ca="1" si="699"/>
        <v>0</v>
      </c>
      <c r="HE105" s="8">
        <f t="shared" ca="1" si="700"/>
        <v>0</v>
      </c>
      <c r="HF105" s="8">
        <f t="shared" ca="1" si="701"/>
        <v>0</v>
      </c>
      <c r="HG105" s="8">
        <f t="shared" ca="1" si="702"/>
        <v>0</v>
      </c>
      <c r="HH105" s="8">
        <f t="shared" ca="1" si="703"/>
        <v>0</v>
      </c>
      <c r="HI105" s="8">
        <f t="shared" ca="1" si="704"/>
        <v>0</v>
      </c>
      <c r="HJ105" s="8">
        <f t="shared" ca="1" si="705"/>
        <v>0</v>
      </c>
      <c r="HK105" s="8">
        <f t="shared" ca="1" si="706"/>
        <v>0</v>
      </c>
      <c r="HL105" s="8">
        <f t="shared" ca="1" si="707"/>
        <v>0</v>
      </c>
      <c r="HM105" s="8">
        <f t="shared" ca="1" si="708"/>
        <v>0</v>
      </c>
      <c r="HN105" s="8">
        <f t="shared" ca="1" si="709"/>
        <v>0</v>
      </c>
      <c r="HO105" s="8">
        <f t="shared" ca="1" si="710"/>
        <v>0</v>
      </c>
      <c r="HP105" s="8">
        <f t="shared" ca="1" si="711"/>
        <v>0</v>
      </c>
      <c r="HQ105" s="8">
        <f t="shared" ca="1" si="712"/>
        <v>0</v>
      </c>
      <c r="HR105" s="8">
        <f t="shared" ca="1" si="713"/>
        <v>0</v>
      </c>
      <c r="HS105" s="8">
        <f t="shared" ca="1" si="714"/>
        <v>0</v>
      </c>
      <c r="HT105" s="8">
        <f t="shared" ca="1" si="715"/>
        <v>0</v>
      </c>
      <c r="HU105" s="8">
        <f t="shared" ca="1" si="716"/>
        <v>0</v>
      </c>
      <c r="HV105" s="8">
        <f t="shared" ca="1" si="717"/>
        <v>0</v>
      </c>
      <c r="HW105" s="8">
        <f t="shared" ca="1" si="718"/>
        <v>0</v>
      </c>
      <c r="HX105" s="8">
        <f t="shared" ca="1" si="719"/>
        <v>0</v>
      </c>
      <c r="HY105" s="8">
        <f t="shared" ca="1" si="720"/>
        <v>0</v>
      </c>
      <c r="HZ105" s="8">
        <f t="shared" ca="1" si="721"/>
        <v>0</v>
      </c>
      <c r="IA105" s="8">
        <f t="shared" ca="1" si="722"/>
        <v>0</v>
      </c>
      <c r="IB105" s="8">
        <f t="shared" ca="1" si="723"/>
        <v>0</v>
      </c>
      <c r="IC105" s="8">
        <f t="shared" ca="1" si="724"/>
        <v>0</v>
      </c>
      <c r="ID105" s="8">
        <f t="shared" ca="1" si="725"/>
        <v>0</v>
      </c>
      <c r="IE105" s="8">
        <f t="shared" ca="1" si="726"/>
        <v>0</v>
      </c>
      <c r="IF105" s="8">
        <f t="shared" ca="1" si="727"/>
        <v>0</v>
      </c>
      <c r="IG105" s="8">
        <f t="shared" ca="1" si="728"/>
        <v>0</v>
      </c>
      <c r="IH105" s="8">
        <f t="shared" ca="1" si="729"/>
        <v>0</v>
      </c>
      <c r="II105" s="8">
        <f t="shared" ca="1" si="730"/>
        <v>0</v>
      </c>
      <c r="IJ105" s="8">
        <f t="shared" ca="1" si="731"/>
        <v>0</v>
      </c>
      <c r="IK105" s="8">
        <f t="shared" ca="1" si="732"/>
        <v>0</v>
      </c>
      <c r="IL105" s="8">
        <f t="shared" ca="1" si="733"/>
        <v>0</v>
      </c>
      <c r="IM105" s="8">
        <f t="shared" ca="1" si="734"/>
        <v>0</v>
      </c>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row>
    <row r="106" spans="1:348" ht="18.399999999999999">
      <c r="A106" s="29"/>
      <c r="B106" s="16"/>
      <c r="C106" s="249"/>
      <c r="D106" s="249"/>
      <c r="E106" s="156"/>
      <c r="F106" s="156"/>
      <c r="G106" s="157"/>
      <c r="H106" s="117" t="str">
        <f>IFERROR(VLOOKUP(E106, 'General Project Info'!$C$32:$I$42, 7, FALSE), "")</f>
        <v/>
      </c>
      <c r="I106" s="118">
        <f>IFERROR(Y106*VLOOKUP(E106, 'General Project Info'!$R$32:$T$42, 3, FALSE), 0)</f>
        <v>0</v>
      </c>
      <c r="J106" s="119">
        <f t="shared" si="750"/>
        <v>0</v>
      </c>
      <c r="K106" s="119">
        <f t="shared" si="735"/>
        <v>0</v>
      </c>
      <c r="L106" s="162"/>
      <c r="M106" s="162"/>
      <c r="N106" s="163"/>
      <c r="O106" s="163"/>
      <c r="P106" s="163"/>
      <c r="Q106" s="153">
        <f t="shared" si="628"/>
        <v>0</v>
      </c>
      <c r="R106" s="16"/>
      <c r="S106" s="29"/>
      <c r="U106" s="26">
        <f>IFERROR(VLOOKUP($E106, 'Unit Conversions Array'!$B$4:$AA$24, 26, FALSE),0)</f>
        <v>0</v>
      </c>
      <c r="V106">
        <f>VLOOKUP(E106, 'General Project Info'!$R$32:$W$42, 6, FALSE)</f>
        <v>1</v>
      </c>
      <c r="W106">
        <f t="shared" si="629"/>
        <v>0</v>
      </c>
      <c r="X106">
        <f>IFERROR(G106*INDEX('Unit Conversions Array'!$E$4:$Y$24, MATCH('Scenarios &amp; Measures'!E106, 'Unit Conversions Array'!$B$4:$B$24, 0), MATCH('Scenarios &amp; Measures'!H106, 'Unit Conversions Array'!$E$3:$Y$3, 0)), 0)</f>
        <v>0</v>
      </c>
      <c r="Y106" s="8">
        <f t="shared" si="736"/>
        <v>0</v>
      </c>
      <c r="Z106" s="111" t="str">
        <f t="shared" ref="Z106:Z113" si="752">IF(AND(U106=1,E106="Electricity"),F106,"")</f>
        <v/>
      </c>
      <c r="AA106" s="111">
        <f>IFERROR(IF(AND(U106=1,E106="Electricity"),Y106*INDEX('Scenarios &amp; Measures'!$AQ$123:$EM$123,1,MATCH(F106+1,'Scenarios &amp; Measures'!$AQ$122:$EM$122,0)), IF(U106=1,$Y106*VLOOKUP($E106, 'General Project Info'!$R$32:$W$42, 5, FALSE),0)),0)</f>
        <v>0</v>
      </c>
      <c r="AB106" s="93">
        <f>IF(E106="Electricity",Y106*SUM(INDEX('Scenarios &amp; Measures'!$AQ$123:$EM$123,1,MATCH(F106+1,'Scenarios &amp; Measures'!$AQ$122:$EM$122,0)):INDEX('Scenarios &amp; Measures'!$AQ$123:$EM$123,1,MATCH(F106+'General Project Info'!$F$20,'Scenarios &amp; Measures'!$AQ$122:$EM$122,0))),SUMIF(E106,"Solar_PV_or_Wind",J106)*$Y$10)</f>
        <v>0</v>
      </c>
      <c r="AC106" s="111">
        <f>IFERROR(IF(U106=0, Y106*VLOOKUP(E106, 'General Project Info'!$R$32:$W$42, 5, FALSE), 0), 0)</f>
        <v>0</v>
      </c>
      <c r="AD106" s="11">
        <f t="shared" si="749"/>
        <v>0</v>
      </c>
      <c r="AE106" s="11">
        <f t="shared" si="738"/>
        <v>20</v>
      </c>
      <c r="AF106" s="11">
        <f t="shared" si="739"/>
        <v>-20</v>
      </c>
      <c r="AG106" s="11">
        <f t="shared" si="740"/>
        <v>0</v>
      </c>
      <c r="AH106">
        <f t="shared" si="630"/>
        <v>0</v>
      </c>
      <c r="AI106" s="116">
        <f t="shared" ca="1" si="741"/>
        <v>0</v>
      </c>
      <c r="AJ106" s="116">
        <f t="shared" ca="1" si="742"/>
        <v>0</v>
      </c>
      <c r="AK106" s="11">
        <f t="shared" ca="1" si="743"/>
        <v>0</v>
      </c>
      <c r="AL106" s="11">
        <f>IF($W$10="RECs", -AA106/VLOOKUP("RECs", 'General Project Info'!$R$32:$W$42, 5, FALSE)*$W$11*IF($Y$11=$AB$12, $Y$10, (1/($AB$12-$Y$11))*(1-($Y$11/$AB$12)^$Y$10)*$AB$12), 0)</f>
        <v>0</v>
      </c>
      <c r="AM106" s="11">
        <f t="shared" si="631"/>
        <v>0</v>
      </c>
      <c r="AN106" s="11">
        <f t="shared" si="632"/>
        <v>0</v>
      </c>
      <c r="AO106" s="11">
        <f t="shared" ca="1" si="744"/>
        <v>0</v>
      </c>
      <c r="AQ106" s="93">
        <f t="shared" ca="1" si="745"/>
        <v>0</v>
      </c>
      <c r="AR106" s="93">
        <f t="shared" ref="AR106:DC109" ca="1" si="753">IFERROR(IF(AR$8&gt;=$F106,IF((AR$8-$F106)&gt;=$Y$10, 0, IF(MOD($AG106+(AR$8-$F106), $L106)=0, (($N106-$O106)*$AB$11^AR$99), 0)),0), 0)</f>
        <v>0</v>
      </c>
      <c r="AS106" s="93">
        <f t="shared" ca="1" si="753"/>
        <v>0</v>
      </c>
      <c r="AT106" s="93">
        <f t="shared" ca="1" si="753"/>
        <v>0</v>
      </c>
      <c r="AU106" s="93">
        <f t="shared" ca="1" si="753"/>
        <v>0</v>
      </c>
      <c r="AV106" s="93">
        <f t="shared" ca="1" si="753"/>
        <v>0</v>
      </c>
      <c r="AW106" s="93">
        <f t="shared" ca="1" si="753"/>
        <v>0</v>
      </c>
      <c r="AX106" s="93">
        <f t="shared" ca="1" si="753"/>
        <v>0</v>
      </c>
      <c r="AY106" s="93">
        <f t="shared" ca="1" si="753"/>
        <v>0</v>
      </c>
      <c r="AZ106" s="93">
        <f t="shared" ca="1" si="753"/>
        <v>0</v>
      </c>
      <c r="BA106" s="93">
        <f t="shared" ca="1" si="753"/>
        <v>0</v>
      </c>
      <c r="BB106" s="93">
        <f t="shared" ca="1" si="753"/>
        <v>0</v>
      </c>
      <c r="BC106" s="93">
        <f t="shared" ca="1" si="753"/>
        <v>0</v>
      </c>
      <c r="BD106" s="93">
        <f t="shared" ca="1" si="753"/>
        <v>0</v>
      </c>
      <c r="BE106" s="93">
        <f t="shared" ca="1" si="753"/>
        <v>0</v>
      </c>
      <c r="BF106" s="93">
        <f t="shared" ca="1" si="753"/>
        <v>0</v>
      </c>
      <c r="BG106" s="93">
        <f t="shared" ca="1" si="753"/>
        <v>0</v>
      </c>
      <c r="BH106" s="93">
        <f t="shared" ca="1" si="753"/>
        <v>0</v>
      </c>
      <c r="BI106" s="93">
        <f t="shared" ca="1" si="753"/>
        <v>0</v>
      </c>
      <c r="BJ106" s="93">
        <f t="shared" ca="1" si="753"/>
        <v>0</v>
      </c>
      <c r="BK106" s="93">
        <f t="shared" ca="1" si="753"/>
        <v>0</v>
      </c>
      <c r="BL106" s="93">
        <f t="shared" ca="1" si="753"/>
        <v>0</v>
      </c>
      <c r="BM106" s="93">
        <f t="shared" ca="1" si="753"/>
        <v>0</v>
      </c>
      <c r="BN106" s="93">
        <f t="shared" ca="1" si="753"/>
        <v>0</v>
      </c>
      <c r="BO106" s="93">
        <f t="shared" ca="1" si="753"/>
        <v>0</v>
      </c>
      <c r="BP106" s="93">
        <f t="shared" ca="1" si="753"/>
        <v>0</v>
      </c>
      <c r="BQ106" s="93">
        <f t="shared" ca="1" si="753"/>
        <v>0</v>
      </c>
      <c r="BR106" s="93">
        <f t="shared" ca="1" si="753"/>
        <v>0</v>
      </c>
      <c r="BS106" s="93">
        <f t="shared" ca="1" si="753"/>
        <v>0</v>
      </c>
      <c r="BT106" s="93">
        <f t="shared" ca="1" si="753"/>
        <v>0</v>
      </c>
      <c r="BU106" s="93">
        <f t="shared" ca="1" si="753"/>
        <v>0</v>
      </c>
      <c r="BV106" s="93">
        <f t="shared" ca="1" si="753"/>
        <v>0</v>
      </c>
      <c r="BW106" s="93">
        <f t="shared" ca="1" si="753"/>
        <v>0</v>
      </c>
      <c r="BX106" s="93">
        <f t="shared" ca="1" si="753"/>
        <v>0</v>
      </c>
      <c r="BY106" s="93">
        <f t="shared" ca="1" si="753"/>
        <v>0</v>
      </c>
      <c r="BZ106" s="93">
        <f t="shared" ca="1" si="753"/>
        <v>0</v>
      </c>
      <c r="CA106" s="93">
        <f t="shared" ca="1" si="753"/>
        <v>0</v>
      </c>
      <c r="CB106" s="93">
        <f t="shared" ca="1" si="753"/>
        <v>0</v>
      </c>
      <c r="CC106" s="93">
        <f t="shared" ca="1" si="753"/>
        <v>0</v>
      </c>
      <c r="CD106" s="93">
        <f t="shared" ca="1" si="753"/>
        <v>0</v>
      </c>
      <c r="CE106" s="93">
        <f t="shared" ca="1" si="753"/>
        <v>0</v>
      </c>
      <c r="CF106" s="93">
        <f t="shared" ca="1" si="753"/>
        <v>0</v>
      </c>
      <c r="CG106" s="93">
        <f t="shared" ca="1" si="753"/>
        <v>0</v>
      </c>
      <c r="CH106" s="93">
        <f t="shared" ca="1" si="753"/>
        <v>0</v>
      </c>
      <c r="CI106" s="93">
        <f t="shared" ca="1" si="753"/>
        <v>0</v>
      </c>
      <c r="CJ106" s="93">
        <f t="shared" ca="1" si="753"/>
        <v>0</v>
      </c>
      <c r="CK106" s="93">
        <f t="shared" ca="1" si="753"/>
        <v>0</v>
      </c>
      <c r="CL106" s="93">
        <f t="shared" ca="1" si="753"/>
        <v>0</v>
      </c>
      <c r="CM106" s="93">
        <f t="shared" ca="1" si="753"/>
        <v>0</v>
      </c>
      <c r="CN106" s="93">
        <f t="shared" ca="1" si="753"/>
        <v>0</v>
      </c>
      <c r="CO106" s="93">
        <f t="shared" ca="1" si="753"/>
        <v>0</v>
      </c>
      <c r="CP106" s="93">
        <f t="shared" ca="1" si="753"/>
        <v>0</v>
      </c>
      <c r="CQ106" s="93">
        <f t="shared" ca="1" si="753"/>
        <v>0</v>
      </c>
      <c r="CR106" s="93">
        <f t="shared" ca="1" si="753"/>
        <v>0</v>
      </c>
      <c r="CS106" s="93">
        <f t="shared" ca="1" si="753"/>
        <v>0</v>
      </c>
      <c r="CT106" s="93">
        <f t="shared" ca="1" si="753"/>
        <v>0</v>
      </c>
      <c r="CU106" s="93">
        <f t="shared" ca="1" si="753"/>
        <v>0</v>
      </c>
      <c r="CV106" s="93">
        <f t="shared" ca="1" si="753"/>
        <v>0</v>
      </c>
      <c r="CW106" s="93">
        <f t="shared" ca="1" si="753"/>
        <v>0</v>
      </c>
      <c r="CX106" s="93">
        <f t="shared" ca="1" si="753"/>
        <v>0</v>
      </c>
      <c r="CY106" s="93">
        <f t="shared" ca="1" si="753"/>
        <v>0</v>
      </c>
      <c r="CZ106" s="93">
        <f t="shared" ca="1" si="753"/>
        <v>0</v>
      </c>
      <c r="DA106" s="93">
        <f t="shared" ca="1" si="753"/>
        <v>0</v>
      </c>
      <c r="DB106" s="93">
        <f t="shared" ca="1" si="753"/>
        <v>0</v>
      </c>
      <c r="DC106" s="93">
        <f t="shared" ca="1" si="753"/>
        <v>0</v>
      </c>
      <c r="DD106" s="93">
        <f t="shared" ca="1" si="751"/>
        <v>0</v>
      </c>
      <c r="DE106" s="93">
        <f t="shared" ca="1" si="751"/>
        <v>0</v>
      </c>
      <c r="DF106" s="93">
        <f t="shared" ca="1" si="751"/>
        <v>0</v>
      </c>
      <c r="DG106" s="93">
        <f t="shared" ca="1" si="751"/>
        <v>0</v>
      </c>
      <c r="DH106" s="93">
        <f t="shared" ca="1" si="751"/>
        <v>0</v>
      </c>
      <c r="DI106" s="93">
        <f t="shared" ca="1" si="751"/>
        <v>0</v>
      </c>
      <c r="DJ106" s="93">
        <f t="shared" ca="1" si="751"/>
        <v>0</v>
      </c>
      <c r="DK106" s="93">
        <f t="shared" ca="1" si="751"/>
        <v>0</v>
      </c>
      <c r="DL106" s="93">
        <f t="shared" ca="1" si="751"/>
        <v>0</v>
      </c>
      <c r="DM106" s="93">
        <f t="shared" ca="1" si="751"/>
        <v>0</v>
      </c>
      <c r="DN106" s="93">
        <f t="shared" ca="1" si="751"/>
        <v>0</v>
      </c>
      <c r="DO106" s="93">
        <f t="shared" ca="1" si="751"/>
        <v>0</v>
      </c>
      <c r="DP106" s="93">
        <f t="shared" ca="1" si="751"/>
        <v>0</v>
      </c>
      <c r="DQ106" s="93">
        <f t="shared" ca="1" si="751"/>
        <v>0</v>
      </c>
      <c r="DR106" s="93">
        <f t="shared" ca="1" si="751"/>
        <v>0</v>
      </c>
      <c r="DS106" s="93">
        <f t="shared" ca="1" si="751"/>
        <v>0</v>
      </c>
      <c r="DT106" s="93">
        <f t="shared" ca="1" si="751"/>
        <v>0</v>
      </c>
      <c r="DU106" s="93">
        <f t="shared" ca="1" si="751"/>
        <v>0</v>
      </c>
      <c r="DV106" s="93">
        <f t="shared" ca="1" si="751"/>
        <v>0</v>
      </c>
      <c r="DW106" s="93">
        <f t="shared" ca="1" si="751"/>
        <v>0</v>
      </c>
      <c r="DX106" s="93">
        <f t="shared" ca="1" si="751"/>
        <v>0</v>
      </c>
      <c r="DY106" s="93">
        <f t="shared" ca="1" si="751"/>
        <v>0</v>
      </c>
      <c r="DZ106" s="93">
        <f t="shared" ca="1" si="751"/>
        <v>0</v>
      </c>
      <c r="EA106" s="93">
        <f t="shared" ca="1" si="751"/>
        <v>0</v>
      </c>
      <c r="EB106" s="93">
        <f t="shared" ca="1" si="751"/>
        <v>0</v>
      </c>
      <c r="EC106" s="93">
        <f t="shared" ca="1" si="751"/>
        <v>0</v>
      </c>
      <c r="ED106" s="93">
        <f t="shared" ca="1" si="751"/>
        <v>0</v>
      </c>
      <c r="EE106" s="93">
        <f t="shared" ca="1" si="751"/>
        <v>0</v>
      </c>
      <c r="EF106" s="93">
        <f t="shared" ca="1" si="751"/>
        <v>0</v>
      </c>
      <c r="EG106" s="93">
        <f t="shared" ca="1" si="751"/>
        <v>0</v>
      </c>
      <c r="EH106" s="93">
        <f t="shared" ca="1" si="751"/>
        <v>0</v>
      </c>
      <c r="EI106" s="93">
        <f t="shared" ca="1" si="751"/>
        <v>0</v>
      </c>
      <c r="EJ106" s="93">
        <f t="shared" ca="1" si="751"/>
        <v>0</v>
      </c>
      <c r="EK106" s="93">
        <f t="shared" ca="1" si="751"/>
        <v>0</v>
      </c>
      <c r="EL106" s="93">
        <f t="shared" ca="1" si="751"/>
        <v>0</v>
      </c>
      <c r="EM106" s="93">
        <f t="shared" ca="1" si="751"/>
        <v>0</v>
      </c>
      <c r="EO106" s="8"/>
      <c r="EP106" s="93"/>
      <c r="EQ106" s="8">
        <f t="shared" ca="1" si="746"/>
        <v>0</v>
      </c>
      <c r="ER106" s="8">
        <f t="shared" ca="1" si="635"/>
        <v>0</v>
      </c>
      <c r="ES106" s="8">
        <f t="shared" ca="1" si="636"/>
        <v>0</v>
      </c>
      <c r="ET106" s="8">
        <f t="shared" ca="1" si="637"/>
        <v>0</v>
      </c>
      <c r="EU106" s="8">
        <f t="shared" ca="1" si="638"/>
        <v>0</v>
      </c>
      <c r="EV106" s="8">
        <f t="shared" ca="1" si="639"/>
        <v>0</v>
      </c>
      <c r="EW106" s="8">
        <f t="shared" ca="1" si="640"/>
        <v>0</v>
      </c>
      <c r="EX106" s="8">
        <f t="shared" ca="1" si="641"/>
        <v>0</v>
      </c>
      <c r="EY106" s="8">
        <f t="shared" ca="1" si="642"/>
        <v>0</v>
      </c>
      <c r="EZ106" s="8">
        <f t="shared" ca="1" si="643"/>
        <v>0</v>
      </c>
      <c r="FA106" s="8">
        <f t="shared" ca="1" si="644"/>
        <v>0</v>
      </c>
      <c r="FB106" s="8">
        <f t="shared" ca="1" si="645"/>
        <v>0</v>
      </c>
      <c r="FC106" s="8">
        <f t="shared" ca="1" si="646"/>
        <v>0</v>
      </c>
      <c r="FD106" s="8">
        <f t="shared" ca="1" si="647"/>
        <v>0</v>
      </c>
      <c r="FE106" s="8">
        <f t="shared" ca="1" si="648"/>
        <v>0</v>
      </c>
      <c r="FF106" s="8">
        <f t="shared" ca="1" si="649"/>
        <v>0</v>
      </c>
      <c r="FG106" s="8">
        <f t="shared" ca="1" si="650"/>
        <v>0</v>
      </c>
      <c r="FH106" s="8">
        <f t="shared" ca="1" si="651"/>
        <v>0</v>
      </c>
      <c r="FI106" s="8">
        <f t="shared" ca="1" si="652"/>
        <v>0</v>
      </c>
      <c r="FJ106" s="8">
        <f t="shared" ca="1" si="653"/>
        <v>0</v>
      </c>
      <c r="FK106" s="8">
        <f t="shared" ca="1" si="654"/>
        <v>0</v>
      </c>
      <c r="FL106" s="8">
        <f t="shared" ca="1" si="655"/>
        <v>0</v>
      </c>
      <c r="FM106" s="8">
        <f t="shared" ca="1" si="656"/>
        <v>0</v>
      </c>
      <c r="FN106" s="8">
        <f t="shared" ca="1" si="657"/>
        <v>0</v>
      </c>
      <c r="FO106" s="8">
        <f t="shared" ca="1" si="658"/>
        <v>0</v>
      </c>
      <c r="FP106" s="8">
        <f t="shared" ca="1" si="659"/>
        <v>0</v>
      </c>
      <c r="FQ106" s="8">
        <f t="shared" ca="1" si="660"/>
        <v>0</v>
      </c>
      <c r="FR106" s="8">
        <f t="shared" ca="1" si="661"/>
        <v>0</v>
      </c>
      <c r="FS106" s="8">
        <f t="shared" ca="1" si="662"/>
        <v>0</v>
      </c>
      <c r="FT106" s="8">
        <f t="shared" ca="1" si="663"/>
        <v>0</v>
      </c>
      <c r="FU106" s="8">
        <f t="shared" ca="1" si="664"/>
        <v>0</v>
      </c>
      <c r="FV106" s="8">
        <f t="shared" ca="1" si="665"/>
        <v>0</v>
      </c>
      <c r="FW106" s="8">
        <f t="shared" ca="1" si="666"/>
        <v>0</v>
      </c>
      <c r="FX106" s="8">
        <f t="shared" ca="1" si="667"/>
        <v>0</v>
      </c>
      <c r="FY106" s="8">
        <f t="shared" ca="1" si="668"/>
        <v>0</v>
      </c>
      <c r="FZ106" s="8">
        <f t="shared" ca="1" si="669"/>
        <v>0</v>
      </c>
      <c r="GA106" s="8">
        <f t="shared" ca="1" si="670"/>
        <v>0</v>
      </c>
      <c r="GB106" s="8">
        <f t="shared" ca="1" si="671"/>
        <v>0</v>
      </c>
      <c r="GC106" s="8">
        <f t="shared" ca="1" si="672"/>
        <v>0</v>
      </c>
      <c r="GD106" s="8">
        <f t="shared" ca="1" si="673"/>
        <v>0</v>
      </c>
      <c r="GE106" s="8">
        <f t="shared" ca="1" si="674"/>
        <v>0</v>
      </c>
      <c r="GF106" s="8">
        <f t="shared" ca="1" si="675"/>
        <v>0</v>
      </c>
      <c r="GG106" s="8">
        <f t="shared" ca="1" si="676"/>
        <v>0</v>
      </c>
      <c r="GH106" s="8">
        <f t="shared" ca="1" si="677"/>
        <v>0</v>
      </c>
      <c r="GI106" s="8">
        <f t="shared" ca="1" si="678"/>
        <v>0</v>
      </c>
      <c r="GJ106" s="8">
        <f t="shared" ca="1" si="679"/>
        <v>0</v>
      </c>
      <c r="GK106" s="8">
        <f t="shared" ca="1" si="680"/>
        <v>0</v>
      </c>
      <c r="GL106" s="8">
        <f t="shared" ca="1" si="681"/>
        <v>0</v>
      </c>
      <c r="GM106" s="8">
        <f t="shared" ca="1" si="682"/>
        <v>0</v>
      </c>
      <c r="GN106" s="8">
        <f t="shared" ca="1" si="683"/>
        <v>0</v>
      </c>
      <c r="GO106" s="8">
        <f t="shared" ca="1" si="684"/>
        <v>0</v>
      </c>
      <c r="GP106" s="8">
        <f t="shared" ca="1" si="685"/>
        <v>0</v>
      </c>
      <c r="GQ106" s="8">
        <f t="shared" ca="1" si="686"/>
        <v>0</v>
      </c>
      <c r="GR106" s="8">
        <f t="shared" ca="1" si="687"/>
        <v>0</v>
      </c>
      <c r="GS106" s="8">
        <f t="shared" ca="1" si="688"/>
        <v>0</v>
      </c>
      <c r="GT106" s="8">
        <f t="shared" ca="1" si="689"/>
        <v>0</v>
      </c>
      <c r="GU106" s="8">
        <f t="shared" ca="1" si="690"/>
        <v>0</v>
      </c>
      <c r="GV106" s="8">
        <f t="shared" ca="1" si="691"/>
        <v>0</v>
      </c>
      <c r="GW106" s="8">
        <f t="shared" ca="1" si="692"/>
        <v>0</v>
      </c>
      <c r="GX106" s="8">
        <f t="shared" ca="1" si="693"/>
        <v>0</v>
      </c>
      <c r="GY106" s="8">
        <f t="shared" ca="1" si="694"/>
        <v>0</v>
      </c>
      <c r="GZ106" s="8">
        <f t="shared" ca="1" si="695"/>
        <v>0</v>
      </c>
      <c r="HA106" s="8">
        <f t="shared" ca="1" si="696"/>
        <v>0</v>
      </c>
      <c r="HB106" s="8">
        <f t="shared" ca="1" si="697"/>
        <v>0</v>
      </c>
      <c r="HC106" s="8">
        <f t="shared" ca="1" si="698"/>
        <v>0</v>
      </c>
      <c r="HD106" s="8">
        <f t="shared" ca="1" si="699"/>
        <v>0</v>
      </c>
      <c r="HE106" s="8">
        <f t="shared" ca="1" si="700"/>
        <v>0</v>
      </c>
      <c r="HF106" s="8">
        <f t="shared" ca="1" si="701"/>
        <v>0</v>
      </c>
      <c r="HG106" s="8">
        <f t="shared" ca="1" si="702"/>
        <v>0</v>
      </c>
      <c r="HH106" s="8">
        <f t="shared" ca="1" si="703"/>
        <v>0</v>
      </c>
      <c r="HI106" s="8">
        <f t="shared" ca="1" si="704"/>
        <v>0</v>
      </c>
      <c r="HJ106" s="8">
        <f t="shared" ca="1" si="705"/>
        <v>0</v>
      </c>
      <c r="HK106" s="8">
        <f t="shared" ca="1" si="706"/>
        <v>0</v>
      </c>
      <c r="HL106" s="8">
        <f t="shared" ca="1" si="707"/>
        <v>0</v>
      </c>
      <c r="HM106" s="8">
        <f t="shared" ca="1" si="708"/>
        <v>0</v>
      </c>
      <c r="HN106" s="8">
        <f t="shared" ca="1" si="709"/>
        <v>0</v>
      </c>
      <c r="HO106" s="8">
        <f t="shared" ca="1" si="710"/>
        <v>0</v>
      </c>
      <c r="HP106" s="8">
        <f t="shared" ca="1" si="711"/>
        <v>0</v>
      </c>
      <c r="HQ106" s="8">
        <f t="shared" ca="1" si="712"/>
        <v>0</v>
      </c>
      <c r="HR106" s="8">
        <f t="shared" ca="1" si="713"/>
        <v>0</v>
      </c>
      <c r="HS106" s="8">
        <f t="shared" ca="1" si="714"/>
        <v>0</v>
      </c>
      <c r="HT106" s="8">
        <f t="shared" ca="1" si="715"/>
        <v>0</v>
      </c>
      <c r="HU106" s="8">
        <f t="shared" ca="1" si="716"/>
        <v>0</v>
      </c>
      <c r="HV106" s="8">
        <f t="shared" ca="1" si="717"/>
        <v>0</v>
      </c>
      <c r="HW106" s="8">
        <f t="shared" ca="1" si="718"/>
        <v>0</v>
      </c>
      <c r="HX106" s="8">
        <f t="shared" ca="1" si="719"/>
        <v>0</v>
      </c>
      <c r="HY106" s="8">
        <f t="shared" ca="1" si="720"/>
        <v>0</v>
      </c>
      <c r="HZ106" s="8">
        <f t="shared" ca="1" si="721"/>
        <v>0</v>
      </c>
      <c r="IA106" s="8">
        <f t="shared" ca="1" si="722"/>
        <v>0</v>
      </c>
      <c r="IB106" s="8">
        <f t="shared" ca="1" si="723"/>
        <v>0</v>
      </c>
      <c r="IC106" s="8">
        <f t="shared" ca="1" si="724"/>
        <v>0</v>
      </c>
      <c r="ID106" s="8">
        <f t="shared" ca="1" si="725"/>
        <v>0</v>
      </c>
      <c r="IE106" s="8">
        <f t="shared" ca="1" si="726"/>
        <v>0</v>
      </c>
      <c r="IF106" s="8">
        <f t="shared" ca="1" si="727"/>
        <v>0</v>
      </c>
      <c r="IG106" s="8">
        <f t="shared" ca="1" si="728"/>
        <v>0</v>
      </c>
      <c r="IH106" s="8">
        <f t="shared" ca="1" si="729"/>
        <v>0</v>
      </c>
      <c r="II106" s="8">
        <f t="shared" ca="1" si="730"/>
        <v>0</v>
      </c>
      <c r="IJ106" s="8">
        <f t="shared" ca="1" si="731"/>
        <v>0</v>
      </c>
      <c r="IK106" s="8">
        <f t="shared" ca="1" si="732"/>
        <v>0</v>
      </c>
      <c r="IL106" s="8">
        <f t="shared" ca="1" si="733"/>
        <v>0</v>
      </c>
      <c r="IM106" s="8">
        <f t="shared" ca="1" si="734"/>
        <v>0</v>
      </c>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row>
    <row r="107" spans="1:348" ht="18.399999999999999">
      <c r="A107" s="29"/>
      <c r="B107" s="16"/>
      <c r="C107" s="249"/>
      <c r="D107" s="249"/>
      <c r="E107" s="156"/>
      <c r="F107" s="156"/>
      <c r="G107" s="157"/>
      <c r="H107" s="117" t="str">
        <f>IFERROR(VLOOKUP(E107, 'General Project Info'!$C$32:$I$42, 7, FALSE), "")</f>
        <v/>
      </c>
      <c r="I107" s="118">
        <f>IFERROR(Y107*VLOOKUP(E107, 'General Project Info'!$R$32:$T$42, 3, FALSE), 0)</f>
        <v>0</v>
      </c>
      <c r="J107" s="119">
        <f t="shared" si="750"/>
        <v>0</v>
      </c>
      <c r="K107" s="119">
        <f t="shared" si="735"/>
        <v>0</v>
      </c>
      <c r="L107" s="162"/>
      <c r="M107" s="162"/>
      <c r="N107" s="163"/>
      <c r="O107" s="163"/>
      <c r="P107" s="163"/>
      <c r="Q107" s="153">
        <f t="shared" si="628"/>
        <v>0</v>
      </c>
      <c r="R107" s="16"/>
      <c r="S107" s="29"/>
      <c r="U107" s="26">
        <f>IFERROR(VLOOKUP($E107, 'Unit Conversions Array'!$B$4:$AA$24, 26, FALSE),0)</f>
        <v>0</v>
      </c>
      <c r="V107">
        <f>VLOOKUP(E107, 'General Project Info'!$R$32:$W$42, 6, FALSE)</f>
        <v>1</v>
      </c>
      <c r="W107">
        <f t="shared" si="629"/>
        <v>0</v>
      </c>
      <c r="X107">
        <f>IFERROR(G107*INDEX('Unit Conversions Array'!$E$4:$Y$24, MATCH('Scenarios &amp; Measures'!E107, 'Unit Conversions Array'!$B$4:$B$24, 0), MATCH('Scenarios &amp; Measures'!H107, 'Unit Conversions Array'!$E$3:$Y$3, 0)), 0)</f>
        <v>0</v>
      </c>
      <c r="Y107" s="8">
        <f t="shared" si="736"/>
        <v>0</v>
      </c>
      <c r="Z107" s="111" t="str">
        <f t="shared" si="752"/>
        <v/>
      </c>
      <c r="AA107" s="111">
        <f>IFERROR(IF(AND(U107=1,E107="Electricity"),Y107*INDEX('Scenarios &amp; Measures'!$AQ$123:$EM$123,1,MATCH(F107+1,'Scenarios &amp; Measures'!$AQ$122:$EM$122,0)), IF(U107=1,$Y107*VLOOKUP($E107, 'General Project Info'!$R$32:$W$42, 5, FALSE),0)),0)</f>
        <v>0</v>
      </c>
      <c r="AB107" s="93">
        <f>IF(E107="Electricity",Y107*SUM(INDEX('Scenarios &amp; Measures'!$AQ$123:$EM$123,1,MATCH(F107+1,'Scenarios &amp; Measures'!$AQ$122:$EM$122,0)):INDEX('Scenarios &amp; Measures'!$AQ$123:$EM$123,1,MATCH(F107+'General Project Info'!$F$20,'Scenarios &amp; Measures'!$AQ$122:$EM$122,0))),SUMIF(E107,"Solar_PV_or_Wind",J107)*$Y$10)</f>
        <v>0</v>
      </c>
      <c r="AC107" s="111">
        <f>IFERROR(IF(U107=0, Y107*VLOOKUP(E107, 'General Project Info'!$R$32:$W$42, 5, FALSE), 0), 0)</f>
        <v>0</v>
      </c>
      <c r="AD107" s="11">
        <f t="shared" si="749"/>
        <v>0</v>
      </c>
      <c r="AE107" s="11">
        <f t="shared" si="738"/>
        <v>20</v>
      </c>
      <c r="AF107" s="11">
        <f t="shared" si="739"/>
        <v>-20</v>
      </c>
      <c r="AG107" s="11">
        <f t="shared" si="740"/>
        <v>0</v>
      </c>
      <c r="AH107">
        <f t="shared" si="630"/>
        <v>0</v>
      </c>
      <c r="AI107" s="116">
        <f t="shared" ca="1" si="741"/>
        <v>0</v>
      </c>
      <c r="AJ107" s="116">
        <f t="shared" ca="1" si="742"/>
        <v>0</v>
      </c>
      <c r="AK107" s="11">
        <f t="shared" ca="1" si="743"/>
        <v>0</v>
      </c>
      <c r="AL107" s="11">
        <f>IF($W$10="RECs", -AA107/VLOOKUP("RECs", 'General Project Info'!$R$32:$W$42, 5, FALSE)*$W$11*IF($Y$11=$AB$12, $Y$10, (1/($AB$12-$Y$11))*(1-($Y$11/$AB$12)^$Y$10)*$AB$12), 0)</f>
        <v>0</v>
      </c>
      <c r="AM107" s="11">
        <f t="shared" si="631"/>
        <v>0</v>
      </c>
      <c r="AN107" s="11">
        <f t="shared" si="632"/>
        <v>0</v>
      </c>
      <c r="AO107" s="11">
        <f t="shared" ca="1" si="744"/>
        <v>0</v>
      </c>
      <c r="AQ107" s="93">
        <f t="shared" ca="1" si="745"/>
        <v>0</v>
      </c>
      <c r="AR107" s="93">
        <f t="shared" ca="1" si="753"/>
        <v>0</v>
      </c>
      <c r="AS107" s="93">
        <f t="shared" ca="1" si="753"/>
        <v>0</v>
      </c>
      <c r="AT107" s="93">
        <f t="shared" ca="1" si="753"/>
        <v>0</v>
      </c>
      <c r="AU107" s="93">
        <f t="shared" ca="1" si="753"/>
        <v>0</v>
      </c>
      <c r="AV107" s="93">
        <f t="shared" ca="1" si="753"/>
        <v>0</v>
      </c>
      <c r="AW107" s="93">
        <f t="shared" ca="1" si="753"/>
        <v>0</v>
      </c>
      <c r="AX107" s="93">
        <f t="shared" ca="1" si="753"/>
        <v>0</v>
      </c>
      <c r="AY107" s="93">
        <f t="shared" ca="1" si="753"/>
        <v>0</v>
      </c>
      <c r="AZ107" s="93">
        <f t="shared" ca="1" si="753"/>
        <v>0</v>
      </c>
      <c r="BA107" s="93">
        <f t="shared" ca="1" si="753"/>
        <v>0</v>
      </c>
      <c r="BB107" s="93">
        <f t="shared" ca="1" si="753"/>
        <v>0</v>
      </c>
      <c r="BC107" s="93">
        <f t="shared" ca="1" si="753"/>
        <v>0</v>
      </c>
      <c r="BD107" s="93">
        <f t="shared" ca="1" si="753"/>
        <v>0</v>
      </c>
      <c r="BE107" s="93">
        <f t="shared" ca="1" si="753"/>
        <v>0</v>
      </c>
      <c r="BF107" s="93">
        <f t="shared" ca="1" si="753"/>
        <v>0</v>
      </c>
      <c r="BG107" s="93">
        <f t="shared" ca="1" si="753"/>
        <v>0</v>
      </c>
      <c r="BH107" s="93">
        <f t="shared" ca="1" si="753"/>
        <v>0</v>
      </c>
      <c r="BI107" s="93">
        <f t="shared" ca="1" si="753"/>
        <v>0</v>
      </c>
      <c r="BJ107" s="93">
        <f t="shared" ca="1" si="753"/>
        <v>0</v>
      </c>
      <c r="BK107" s="93">
        <f t="shared" ca="1" si="753"/>
        <v>0</v>
      </c>
      <c r="BL107" s="93">
        <f t="shared" ca="1" si="753"/>
        <v>0</v>
      </c>
      <c r="BM107" s="93">
        <f t="shared" ca="1" si="753"/>
        <v>0</v>
      </c>
      <c r="BN107" s="93">
        <f t="shared" ca="1" si="753"/>
        <v>0</v>
      </c>
      <c r="BO107" s="93">
        <f t="shared" ca="1" si="753"/>
        <v>0</v>
      </c>
      <c r="BP107" s="93">
        <f t="shared" ca="1" si="753"/>
        <v>0</v>
      </c>
      <c r="BQ107" s="93">
        <f t="shared" ca="1" si="753"/>
        <v>0</v>
      </c>
      <c r="BR107" s="93">
        <f t="shared" ca="1" si="753"/>
        <v>0</v>
      </c>
      <c r="BS107" s="93">
        <f t="shared" ca="1" si="753"/>
        <v>0</v>
      </c>
      <c r="BT107" s="93">
        <f t="shared" ca="1" si="753"/>
        <v>0</v>
      </c>
      <c r="BU107" s="93">
        <f t="shared" ca="1" si="753"/>
        <v>0</v>
      </c>
      <c r="BV107" s="93">
        <f t="shared" ca="1" si="753"/>
        <v>0</v>
      </c>
      <c r="BW107" s="93">
        <f t="shared" ca="1" si="753"/>
        <v>0</v>
      </c>
      <c r="BX107" s="93">
        <f t="shared" ca="1" si="753"/>
        <v>0</v>
      </c>
      <c r="BY107" s="93">
        <f t="shared" ca="1" si="753"/>
        <v>0</v>
      </c>
      <c r="BZ107" s="93">
        <f t="shared" ca="1" si="753"/>
        <v>0</v>
      </c>
      <c r="CA107" s="93">
        <f t="shared" ca="1" si="753"/>
        <v>0</v>
      </c>
      <c r="CB107" s="93">
        <f t="shared" ca="1" si="753"/>
        <v>0</v>
      </c>
      <c r="CC107" s="93">
        <f t="shared" ca="1" si="753"/>
        <v>0</v>
      </c>
      <c r="CD107" s="93">
        <f t="shared" ca="1" si="753"/>
        <v>0</v>
      </c>
      <c r="CE107" s="93">
        <f t="shared" ca="1" si="753"/>
        <v>0</v>
      </c>
      <c r="CF107" s="93">
        <f t="shared" ca="1" si="753"/>
        <v>0</v>
      </c>
      <c r="CG107" s="93">
        <f t="shared" ca="1" si="753"/>
        <v>0</v>
      </c>
      <c r="CH107" s="93">
        <f t="shared" ca="1" si="753"/>
        <v>0</v>
      </c>
      <c r="CI107" s="93">
        <f t="shared" ca="1" si="753"/>
        <v>0</v>
      </c>
      <c r="CJ107" s="93">
        <f t="shared" ca="1" si="753"/>
        <v>0</v>
      </c>
      <c r="CK107" s="93">
        <f t="shared" ca="1" si="753"/>
        <v>0</v>
      </c>
      <c r="CL107" s="93">
        <f t="shared" ca="1" si="753"/>
        <v>0</v>
      </c>
      <c r="CM107" s="93">
        <f t="shared" ca="1" si="753"/>
        <v>0</v>
      </c>
      <c r="CN107" s="93">
        <f t="shared" ca="1" si="753"/>
        <v>0</v>
      </c>
      <c r="CO107" s="93">
        <f t="shared" ca="1" si="753"/>
        <v>0</v>
      </c>
      <c r="CP107" s="93">
        <f t="shared" ca="1" si="753"/>
        <v>0</v>
      </c>
      <c r="CQ107" s="93">
        <f t="shared" ca="1" si="753"/>
        <v>0</v>
      </c>
      <c r="CR107" s="93">
        <f t="shared" ca="1" si="753"/>
        <v>0</v>
      </c>
      <c r="CS107" s="93">
        <f t="shared" ca="1" si="753"/>
        <v>0</v>
      </c>
      <c r="CT107" s="93">
        <f t="shared" ca="1" si="753"/>
        <v>0</v>
      </c>
      <c r="CU107" s="93">
        <f t="shared" ca="1" si="753"/>
        <v>0</v>
      </c>
      <c r="CV107" s="93">
        <f t="shared" ca="1" si="753"/>
        <v>0</v>
      </c>
      <c r="CW107" s="93">
        <f t="shared" ca="1" si="753"/>
        <v>0</v>
      </c>
      <c r="CX107" s="93">
        <f t="shared" ca="1" si="753"/>
        <v>0</v>
      </c>
      <c r="CY107" s="93">
        <f t="shared" ca="1" si="753"/>
        <v>0</v>
      </c>
      <c r="CZ107" s="93">
        <f t="shared" ca="1" si="753"/>
        <v>0</v>
      </c>
      <c r="DA107" s="93">
        <f t="shared" ca="1" si="753"/>
        <v>0</v>
      </c>
      <c r="DB107" s="93">
        <f t="shared" ca="1" si="753"/>
        <v>0</v>
      </c>
      <c r="DC107" s="93">
        <f t="shared" ca="1" si="753"/>
        <v>0</v>
      </c>
      <c r="DD107" s="93">
        <f t="shared" ca="1" si="751"/>
        <v>0</v>
      </c>
      <c r="DE107" s="93">
        <f t="shared" ca="1" si="751"/>
        <v>0</v>
      </c>
      <c r="DF107" s="93">
        <f t="shared" ca="1" si="751"/>
        <v>0</v>
      </c>
      <c r="DG107" s="93">
        <f t="shared" ca="1" si="751"/>
        <v>0</v>
      </c>
      <c r="DH107" s="93">
        <f t="shared" ca="1" si="751"/>
        <v>0</v>
      </c>
      <c r="DI107" s="93">
        <f t="shared" ca="1" si="751"/>
        <v>0</v>
      </c>
      <c r="DJ107" s="93">
        <f t="shared" ca="1" si="751"/>
        <v>0</v>
      </c>
      <c r="DK107" s="93">
        <f t="shared" ca="1" si="751"/>
        <v>0</v>
      </c>
      <c r="DL107" s="93">
        <f t="shared" ca="1" si="751"/>
        <v>0</v>
      </c>
      <c r="DM107" s="93">
        <f t="shared" ca="1" si="751"/>
        <v>0</v>
      </c>
      <c r="DN107" s="93">
        <f t="shared" ca="1" si="751"/>
        <v>0</v>
      </c>
      <c r="DO107" s="93">
        <f t="shared" ca="1" si="751"/>
        <v>0</v>
      </c>
      <c r="DP107" s="93">
        <f t="shared" ca="1" si="751"/>
        <v>0</v>
      </c>
      <c r="DQ107" s="93">
        <f t="shared" ca="1" si="751"/>
        <v>0</v>
      </c>
      <c r="DR107" s="93">
        <f t="shared" ca="1" si="751"/>
        <v>0</v>
      </c>
      <c r="DS107" s="93">
        <f t="shared" ca="1" si="751"/>
        <v>0</v>
      </c>
      <c r="DT107" s="93">
        <f t="shared" ca="1" si="751"/>
        <v>0</v>
      </c>
      <c r="DU107" s="93">
        <f t="shared" ca="1" si="751"/>
        <v>0</v>
      </c>
      <c r="DV107" s="93">
        <f t="shared" ca="1" si="751"/>
        <v>0</v>
      </c>
      <c r="DW107" s="93">
        <f t="shared" ca="1" si="751"/>
        <v>0</v>
      </c>
      <c r="DX107" s="93">
        <f t="shared" ca="1" si="751"/>
        <v>0</v>
      </c>
      <c r="DY107" s="93">
        <f t="shared" ca="1" si="751"/>
        <v>0</v>
      </c>
      <c r="DZ107" s="93">
        <f t="shared" ca="1" si="751"/>
        <v>0</v>
      </c>
      <c r="EA107" s="93">
        <f t="shared" ca="1" si="751"/>
        <v>0</v>
      </c>
      <c r="EB107" s="93">
        <f t="shared" ca="1" si="751"/>
        <v>0</v>
      </c>
      <c r="EC107" s="93">
        <f t="shared" ca="1" si="751"/>
        <v>0</v>
      </c>
      <c r="ED107" s="93">
        <f t="shared" ca="1" si="751"/>
        <v>0</v>
      </c>
      <c r="EE107" s="93">
        <f t="shared" ca="1" si="751"/>
        <v>0</v>
      </c>
      <c r="EF107" s="93">
        <f t="shared" ca="1" si="751"/>
        <v>0</v>
      </c>
      <c r="EG107" s="93">
        <f t="shared" ca="1" si="751"/>
        <v>0</v>
      </c>
      <c r="EH107" s="93">
        <f t="shared" ca="1" si="751"/>
        <v>0</v>
      </c>
      <c r="EI107" s="93">
        <f t="shared" ca="1" si="751"/>
        <v>0</v>
      </c>
      <c r="EJ107" s="93">
        <f t="shared" ca="1" si="751"/>
        <v>0</v>
      </c>
      <c r="EK107" s="93">
        <f t="shared" ca="1" si="751"/>
        <v>0</v>
      </c>
      <c r="EL107" s="93">
        <f t="shared" ca="1" si="751"/>
        <v>0</v>
      </c>
      <c r="EM107" s="93">
        <f t="shared" ca="1" si="751"/>
        <v>0</v>
      </c>
      <c r="EO107" s="8"/>
      <c r="EP107" s="93"/>
      <c r="EQ107" s="8">
        <f t="shared" ca="1" si="746"/>
        <v>0</v>
      </c>
      <c r="ER107" s="8">
        <f t="shared" ca="1" si="635"/>
        <v>0</v>
      </c>
      <c r="ES107" s="8">
        <f t="shared" ca="1" si="636"/>
        <v>0</v>
      </c>
      <c r="ET107" s="8">
        <f t="shared" ca="1" si="637"/>
        <v>0</v>
      </c>
      <c r="EU107" s="8">
        <f t="shared" ca="1" si="638"/>
        <v>0</v>
      </c>
      <c r="EV107" s="8">
        <f t="shared" ca="1" si="639"/>
        <v>0</v>
      </c>
      <c r="EW107" s="8">
        <f t="shared" ca="1" si="640"/>
        <v>0</v>
      </c>
      <c r="EX107" s="8">
        <f t="shared" ca="1" si="641"/>
        <v>0</v>
      </c>
      <c r="EY107" s="8">
        <f t="shared" ca="1" si="642"/>
        <v>0</v>
      </c>
      <c r="EZ107" s="8">
        <f t="shared" ca="1" si="643"/>
        <v>0</v>
      </c>
      <c r="FA107" s="8">
        <f t="shared" ca="1" si="644"/>
        <v>0</v>
      </c>
      <c r="FB107" s="8">
        <f t="shared" ca="1" si="645"/>
        <v>0</v>
      </c>
      <c r="FC107" s="8">
        <f t="shared" ca="1" si="646"/>
        <v>0</v>
      </c>
      <c r="FD107" s="8">
        <f t="shared" ca="1" si="647"/>
        <v>0</v>
      </c>
      <c r="FE107" s="8">
        <f t="shared" ca="1" si="648"/>
        <v>0</v>
      </c>
      <c r="FF107" s="8">
        <f t="shared" ca="1" si="649"/>
        <v>0</v>
      </c>
      <c r="FG107" s="8">
        <f t="shared" ca="1" si="650"/>
        <v>0</v>
      </c>
      <c r="FH107" s="8">
        <f t="shared" ca="1" si="651"/>
        <v>0</v>
      </c>
      <c r="FI107" s="8">
        <f t="shared" ca="1" si="652"/>
        <v>0</v>
      </c>
      <c r="FJ107" s="8">
        <f t="shared" ca="1" si="653"/>
        <v>0</v>
      </c>
      <c r="FK107" s="8">
        <f t="shared" ca="1" si="654"/>
        <v>0</v>
      </c>
      <c r="FL107" s="8">
        <f t="shared" ca="1" si="655"/>
        <v>0</v>
      </c>
      <c r="FM107" s="8">
        <f t="shared" ca="1" si="656"/>
        <v>0</v>
      </c>
      <c r="FN107" s="8">
        <f t="shared" ca="1" si="657"/>
        <v>0</v>
      </c>
      <c r="FO107" s="8">
        <f t="shared" ca="1" si="658"/>
        <v>0</v>
      </c>
      <c r="FP107" s="8">
        <f t="shared" ca="1" si="659"/>
        <v>0</v>
      </c>
      <c r="FQ107" s="8">
        <f t="shared" ca="1" si="660"/>
        <v>0</v>
      </c>
      <c r="FR107" s="8">
        <f t="shared" ca="1" si="661"/>
        <v>0</v>
      </c>
      <c r="FS107" s="8">
        <f t="shared" ca="1" si="662"/>
        <v>0</v>
      </c>
      <c r="FT107" s="8">
        <f t="shared" ca="1" si="663"/>
        <v>0</v>
      </c>
      <c r="FU107" s="8">
        <f t="shared" ca="1" si="664"/>
        <v>0</v>
      </c>
      <c r="FV107" s="8">
        <f t="shared" ca="1" si="665"/>
        <v>0</v>
      </c>
      <c r="FW107" s="8">
        <f t="shared" ca="1" si="666"/>
        <v>0</v>
      </c>
      <c r="FX107" s="8">
        <f t="shared" ca="1" si="667"/>
        <v>0</v>
      </c>
      <c r="FY107" s="8">
        <f t="shared" ca="1" si="668"/>
        <v>0</v>
      </c>
      <c r="FZ107" s="8">
        <f t="shared" ca="1" si="669"/>
        <v>0</v>
      </c>
      <c r="GA107" s="8">
        <f t="shared" ca="1" si="670"/>
        <v>0</v>
      </c>
      <c r="GB107" s="8">
        <f t="shared" ca="1" si="671"/>
        <v>0</v>
      </c>
      <c r="GC107" s="8">
        <f t="shared" ca="1" si="672"/>
        <v>0</v>
      </c>
      <c r="GD107" s="8">
        <f t="shared" ca="1" si="673"/>
        <v>0</v>
      </c>
      <c r="GE107" s="8">
        <f t="shared" ca="1" si="674"/>
        <v>0</v>
      </c>
      <c r="GF107" s="8">
        <f t="shared" ca="1" si="675"/>
        <v>0</v>
      </c>
      <c r="GG107" s="8">
        <f t="shared" ca="1" si="676"/>
        <v>0</v>
      </c>
      <c r="GH107" s="8">
        <f t="shared" ca="1" si="677"/>
        <v>0</v>
      </c>
      <c r="GI107" s="8">
        <f t="shared" ca="1" si="678"/>
        <v>0</v>
      </c>
      <c r="GJ107" s="8">
        <f t="shared" ca="1" si="679"/>
        <v>0</v>
      </c>
      <c r="GK107" s="8">
        <f t="shared" ca="1" si="680"/>
        <v>0</v>
      </c>
      <c r="GL107" s="8">
        <f t="shared" ca="1" si="681"/>
        <v>0</v>
      </c>
      <c r="GM107" s="8">
        <f t="shared" ca="1" si="682"/>
        <v>0</v>
      </c>
      <c r="GN107" s="8">
        <f t="shared" ca="1" si="683"/>
        <v>0</v>
      </c>
      <c r="GO107" s="8">
        <f t="shared" ca="1" si="684"/>
        <v>0</v>
      </c>
      <c r="GP107" s="8">
        <f t="shared" ca="1" si="685"/>
        <v>0</v>
      </c>
      <c r="GQ107" s="8">
        <f t="shared" ca="1" si="686"/>
        <v>0</v>
      </c>
      <c r="GR107" s="8">
        <f t="shared" ca="1" si="687"/>
        <v>0</v>
      </c>
      <c r="GS107" s="8">
        <f t="shared" ca="1" si="688"/>
        <v>0</v>
      </c>
      <c r="GT107" s="8">
        <f t="shared" ca="1" si="689"/>
        <v>0</v>
      </c>
      <c r="GU107" s="8">
        <f t="shared" ca="1" si="690"/>
        <v>0</v>
      </c>
      <c r="GV107" s="8">
        <f t="shared" ca="1" si="691"/>
        <v>0</v>
      </c>
      <c r="GW107" s="8">
        <f t="shared" ca="1" si="692"/>
        <v>0</v>
      </c>
      <c r="GX107" s="8">
        <f t="shared" ca="1" si="693"/>
        <v>0</v>
      </c>
      <c r="GY107" s="8">
        <f t="shared" ca="1" si="694"/>
        <v>0</v>
      </c>
      <c r="GZ107" s="8">
        <f t="shared" ca="1" si="695"/>
        <v>0</v>
      </c>
      <c r="HA107" s="8">
        <f t="shared" ca="1" si="696"/>
        <v>0</v>
      </c>
      <c r="HB107" s="8">
        <f t="shared" ca="1" si="697"/>
        <v>0</v>
      </c>
      <c r="HC107" s="8">
        <f t="shared" ca="1" si="698"/>
        <v>0</v>
      </c>
      <c r="HD107" s="8">
        <f t="shared" ca="1" si="699"/>
        <v>0</v>
      </c>
      <c r="HE107" s="8">
        <f t="shared" ca="1" si="700"/>
        <v>0</v>
      </c>
      <c r="HF107" s="8">
        <f t="shared" ca="1" si="701"/>
        <v>0</v>
      </c>
      <c r="HG107" s="8">
        <f t="shared" ca="1" si="702"/>
        <v>0</v>
      </c>
      <c r="HH107" s="8">
        <f t="shared" ca="1" si="703"/>
        <v>0</v>
      </c>
      <c r="HI107" s="8">
        <f t="shared" ca="1" si="704"/>
        <v>0</v>
      </c>
      <c r="HJ107" s="8">
        <f t="shared" ca="1" si="705"/>
        <v>0</v>
      </c>
      <c r="HK107" s="8">
        <f t="shared" ca="1" si="706"/>
        <v>0</v>
      </c>
      <c r="HL107" s="8">
        <f t="shared" ca="1" si="707"/>
        <v>0</v>
      </c>
      <c r="HM107" s="8">
        <f t="shared" ca="1" si="708"/>
        <v>0</v>
      </c>
      <c r="HN107" s="8">
        <f t="shared" ca="1" si="709"/>
        <v>0</v>
      </c>
      <c r="HO107" s="8">
        <f t="shared" ca="1" si="710"/>
        <v>0</v>
      </c>
      <c r="HP107" s="8">
        <f t="shared" ca="1" si="711"/>
        <v>0</v>
      </c>
      <c r="HQ107" s="8">
        <f t="shared" ca="1" si="712"/>
        <v>0</v>
      </c>
      <c r="HR107" s="8">
        <f t="shared" ca="1" si="713"/>
        <v>0</v>
      </c>
      <c r="HS107" s="8">
        <f t="shared" ca="1" si="714"/>
        <v>0</v>
      </c>
      <c r="HT107" s="8">
        <f t="shared" ca="1" si="715"/>
        <v>0</v>
      </c>
      <c r="HU107" s="8">
        <f t="shared" ca="1" si="716"/>
        <v>0</v>
      </c>
      <c r="HV107" s="8">
        <f t="shared" ca="1" si="717"/>
        <v>0</v>
      </c>
      <c r="HW107" s="8">
        <f t="shared" ca="1" si="718"/>
        <v>0</v>
      </c>
      <c r="HX107" s="8">
        <f t="shared" ca="1" si="719"/>
        <v>0</v>
      </c>
      <c r="HY107" s="8">
        <f t="shared" ca="1" si="720"/>
        <v>0</v>
      </c>
      <c r="HZ107" s="8">
        <f t="shared" ca="1" si="721"/>
        <v>0</v>
      </c>
      <c r="IA107" s="8">
        <f t="shared" ca="1" si="722"/>
        <v>0</v>
      </c>
      <c r="IB107" s="8">
        <f t="shared" ca="1" si="723"/>
        <v>0</v>
      </c>
      <c r="IC107" s="8">
        <f t="shared" ca="1" si="724"/>
        <v>0</v>
      </c>
      <c r="ID107" s="8">
        <f t="shared" ca="1" si="725"/>
        <v>0</v>
      </c>
      <c r="IE107" s="8">
        <f t="shared" ca="1" si="726"/>
        <v>0</v>
      </c>
      <c r="IF107" s="8">
        <f t="shared" ca="1" si="727"/>
        <v>0</v>
      </c>
      <c r="IG107" s="8">
        <f t="shared" ca="1" si="728"/>
        <v>0</v>
      </c>
      <c r="IH107" s="8">
        <f t="shared" ca="1" si="729"/>
        <v>0</v>
      </c>
      <c r="II107" s="8">
        <f t="shared" ca="1" si="730"/>
        <v>0</v>
      </c>
      <c r="IJ107" s="8">
        <f t="shared" ca="1" si="731"/>
        <v>0</v>
      </c>
      <c r="IK107" s="8">
        <f t="shared" ca="1" si="732"/>
        <v>0</v>
      </c>
      <c r="IL107" s="8">
        <f t="shared" ca="1" si="733"/>
        <v>0</v>
      </c>
      <c r="IM107" s="8">
        <f t="shared" ca="1" si="734"/>
        <v>0</v>
      </c>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row>
    <row r="108" spans="1:348" ht="18.399999999999999">
      <c r="A108" s="29"/>
      <c r="B108" s="16"/>
      <c r="C108" s="249"/>
      <c r="D108" s="249"/>
      <c r="E108" s="156"/>
      <c r="F108" s="156"/>
      <c r="G108" s="157"/>
      <c r="H108" s="117" t="str">
        <f>IFERROR(VLOOKUP(E108, 'General Project Info'!$C$32:$I$42, 7, FALSE), "")</f>
        <v/>
      </c>
      <c r="I108" s="118">
        <f>IFERROR(Y108*VLOOKUP(E108, 'General Project Info'!$R$32:$T$42, 3, FALSE), 0)</f>
        <v>0</v>
      </c>
      <c r="J108" s="119">
        <f t="shared" si="750"/>
        <v>0</v>
      </c>
      <c r="K108" s="119">
        <f t="shared" si="735"/>
        <v>0</v>
      </c>
      <c r="L108" s="162"/>
      <c r="M108" s="162"/>
      <c r="N108" s="163"/>
      <c r="O108" s="163"/>
      <c r="P108" s="163"/>
      <c r="Q108" s="153">
        <f t="shared" si="628"/>
        <v>0</v>
      </c>
      <c r="R108" s="16"/>
      <c r="S108" s="29"/>
      <c r="U108" s="26">
        <f>IFERROR(VLOOKUP($E108, 'Unit Conversions Array'!$B$4:$AA$24, 26, FALSE),0)</f>
        <v>0</v>
      </c>
      <c r="V108">
        <f>VLOOKUP(E108, 'General Project Info'!$R$32:$W$42, 6, FALSE)</f>
        <v>1</v>
      </c>
      <c r="W108">
        <f t="shared" si="629"/>
        <v>0</v>
      </c>
      <c r="X108">
        <f>IFERROR(G108*INDEX('Unit Conversions Array'!$E$4:$Y$24, MATCH('Scenarios &amp; Measures'!E108, 'Unit Conversions Array'!$B$4:$B$24, 0), MATCH('Scenarios &amp; Measures'!H108, 'Unit Conversions Array'!$E$3:$Y$3, 0)), 0)</f>
        <v>0</v>
      </c>
      <c r="Y108" s="8">
        <f t="shared" si="736"/>
        <v>0</v>
      </c>
      <c r="Z108" s="111" t="str">
        <f t="shared" si="752"/>
        <v/>
      </c>
      <c r="AA108" s="111">
        <f>IFERROR(IF(AND(U108=1,E108="Electricity"),Y108*INDEX('Scenarios &amp; Measures'!$AQ$123:$EM$123,1,MATCH(F108+1,'Scenarios &amp; Measures'!$AQ$122:$EM$122,0)), IF(U108=1,$Y108*VLOOKUP($E108, 'General Project Info'!$R$32:$W$42, 5, FALSE),0)),0)</f>
        <v>0</v>
      </c>
      <c r="AB108" s="93">
        <f>IF(E108="Electricity",Y108*SUM(INDEX('Scenarios &amp; Measures'!$AQ$123:$EM$123,1,MATCH(F108+1,'Scenarios &amp; Measures'!$AQ$122:$EM$122,0)):INDEX('Scenarios &amp; Measures'!$AQ$123:$EM$123,1,MATCH(F108+'General Project Info'!$F$20,'Scenarios &amp; Measures'!$AQ$122:$EM$122,0))),SUMIF(E108,"Solar_PV_or_Wind",J108)*$Y$10)</f>
        <v>0</v>
      </c>
      <c r="AC108" s="111">
        <f>IFERROR(IF(U108=0, Y108*VLOOKUP(E108, 'General Project Info'!$R$32:$W$42, 5, FALSE), 0), 0)</f>
        <v>0</v>
      </c>
      <c r="AD108" s="11">
        <f t="shared" si="749"/>
        <v>0</v>
      </c>
      <c r="AE108" s="11">
        <f t="shared" si="738"/>
        <v>20</v>
      </c>
      <c r="AF108" s="11">
        <f t="shared" si="739"/>
        <v>-20</v>
      </c>
      <c r="AG108" s="11">
        <f t="shared" si="740"/>
        <v>0</v>
      </c>
      <c r="AH108">
        <f t="shared" si="630"/>
        <v>0</v>
      </c>
      <c r="AI108" s="116">
        <f t="shared" ca="1" si="741"/>
        <v>0</v>
      </c>
      <c r="AJ108" s="116">
        <f t="shared" ca="1" si="742"/>
        <v>0</v>
      </c>
      <c r="AK108" s="11">
        <f t="shared" ca="1" si="743"/>
        <v>0</v>
      </c>
      <c r="AL108" s="11">
        <f>IF($W$10="RECs", -AA108/VLOOKUP("RECs", 'General Project Info'!$R$32:$W$42, 5, FALSE)*$W$11*IF($Y$11=$AB$12, $Y$10, (1/($AB$12-$Y$11))*(1-($Y$11/$AB$12)^$Y$10)*$AB$12), 0)</f>
        <v>0</v>
      </c>
      <c r="AM108" s="11">
        <f t="shared" si="631"/>
        <v>0</v>
      </c>
      <c r="AN108" s="11">
        <f t="shared" si="632"/>
        <v>0</v>
      </c>
      <c r="AO108" s="11">
        <f t="shared" ca="1" si="744"/>
        <v>0</v>
      </c>
      <c r="AQ108" s="93">
        <f t="shared" ca="1" si="745"/>
        <v>0</v>
      </c>
      <c r="AR108" s="93">
        <f t="shared" ca="1" si="753"/>
        <v>0</v>
      </c>
      <c r="AS108" s="93">
        <f t="shared" ca="1" si="753"/>
        <v>0</v>
      </c>
      <c r="AT108" s="93">
        <f t="shared" ca="1" si="753"/>
        <v>0</v>
      </c>
      <c r="AU108" s="93">
        <f t="shared" ca="1" si="753"/>
        <v>0</v>
      </c>
      <c r="AV108" s="93">
        <f t="shared" ca="1" si="753"/>
        <v>0</v>
      </c>
      <c r="AW108" s="93">
        <f t="shared" ca="1" si="753"/>
        <v>0</v>
      </c>
      <c r="AX108" s="93">
        <f t="shared" ca="1" si="753"/>
        <v>0</v>
      </c>
      <c r="AY108" s="93">
        <f t="shared" ca="1" si="753"/>
        <v>0</v>
      </c>
      <c r="AZ108" s="93">
        <f t="shared" ca="1" si="753"/>
        <v>0</v>
      </c>
      <c r="BA108" s="93">
        <f t="shared" ca="1" si="753"/>
        <v>0</v>
      </c>
      <c r="BB108" s="93">
        <f t="shared" ca="1" si="753"/>
        <v>0</v>
      </c>
      <c r="BC108" s="93">
        <f t="shared" ca="1" si="753"/>
        <v>0</v>
      </c>
      <c r="BD108" s="93">
        <f t="shared" ca="1" si="753"/>
        <v>0</v>
      </c>
      <c r="BE108" s="93">
        <f t="shared" ca="1" si="753"/>
        <v>0</v>
      </c>
      <c r="BF108" s="93">
        <f t="shared" ca="1" si="753"/>
        <v>0</v>
      </c>
      <c r="BG108" s="93">
        <f t="shared" ca="1" si="753"/>
        <v>0</v>
      </c>
      <c r="BH108" s="93">
        <f t="shared" ca="1" si="753"/>
        <v>0</v>
      </c>
      <c r="BI108" s="93">
        <f t="shared" ca="1" si="753"/>
        <v>0</v>
      </c>
      <c r="BJ108" s="93">
        <f t="shared" ca="1" si="753"/>
        <v>0</v>
      </c>
      <c r="BK108" s="93">
        <f t="shared" ca="1" si="753"/>
        <v>0</v>
      </c>
      <c r="BL108" s="93">
        <f t="shared" ca="1" si="753"/>
        <v>0</v>
      </c>
      <c r="BM108" s="93">
        <f t="shared" ca="1" si="753"/>
        <v>0</v>
      </c>
      <c r="BN108" s="93">
        <f t="shared" ca="1" si="753"/>
        <v>0</v>
      </c>
      <c r="BO108" s="93">
        <f t="shared" ca="1" si="753"/>
        <v>0</v>
      </c>
      <c r="BP108" s="93">
        <f t="shared" ca="1" si="753"/>
        <v>0</v>
      </c>
      <c r="BQ108" s="93">
        <f t="shared" ca="1" si="753"/>
        <v>0</v>
      </c>
      <c r="BR108" s="93">
        <f t="shared" ca="1" si="753"/>
        <v>0</v>
      </c>
      <c r="BS108" s="93">
        <f t="shared" ca="1" si="753"/>
        <v>0</v>
      </c>
      <c r="BT108" s="93">
        <f t="shared" ca="1" si="753"/>
        <v>0</v>
      </c>
      <c r="BU108" s="93">
        <f t="shared" ca="1" si="753"/>
        <v>0</v>
      </c>
      <c r="BV108" s="93">
        <f t="shared" ca="1" si="753"/>
        <v>0</v>
      </c>
      <c r="BW108" s="93">
        <f t="shared" ca="1" si="753"/>
        <v>0</v>
      </c>
      <c r="BX108" s="93">
        <f t="shared" ca="1" si="753"/>
        <v>0</v>
      </c>
      <c r="BY108" s="93">
        <f t="shared" ca="1" si="753"/>
        <v>0</v>
      </c>
      <c r="BZ108" s="93">
        <f t="shared" ca="1" si="753"/>
        <v>0</v>
      </c>
      <c r="CA108" s="93">
        <f t="shared" ca="1" si="753"/>
        <v>0</v>
      </c>
      <c r="CB108" s="93">
        <f t="shared" ca="1" si="753"/>
        <v>0</v>
      </c>
      <c r="CC108" s="93">
        <f t="shared" ca="1" si="753"/>
        <v>0</v>
      </c>
      <c r="CD108" s="93">
        <f t="shared" ca="1" si="753"/>
        <v>0</v>
      </c>
      <c r="CE108" s="93">
        <f t="shared" ca="1" si="753"/>
        <v>0</v>
      </c>
      <c r="CF108" s="93">
        <f t="shared" ca="1" si="753"/>
        <v>0</v>
      </c>
      <c r="CG108" s="93">
        <f t="shared" ca="1" si="753"/>
        <v>0</v>
      </c>
      <c r="CH108" s="93">
        <f t="shared" ca="1" si="753"/>
        <v>0</v>
      </c>
      <c r="CI108" s="93">
        <f t="shared" ca="1" si="753"/>
        <v>0</v>
      </c>
      <c r="CJ108" s="93">
        <f t="shared" ca="1" si="753"/>
        <v>0</v>
      </c>
      <c r="CK108" s="93">
        <f t="shared" ca="1" si="753"/>
        <v>0</v>
      </c>
      <c r="CL108" s="93">
        <f t="shared" ca="1" si="753"/>
        <v>0</v>
      </c>
      <c r="CM108" s="93">
        <f t="shared" ca="1" si="753"/>
        <v>0</v>
      </c>
      <c r="CN108" s="93">
        <f t="shared" ca="1" si="753"/>
        <v>0</v>
      </c>
      <c r="CO108" s="93">
        <f t="shared" ca="1" si="753"/>
        <v>0</v>
      </c>
      <c r="CP108" s="93">
        <f t="shared" ca="1" si="753"/>
        <v>0</v>
      </c>
      <c r="CQ108" s="93">
        <f t="shared" ca="1" si="753"/>
        <v>0</v>
      </c>
      <c r="CR108" s="93">
        <f t="shared" ca="1" si="753"/>
        <v>0</v>
      </c>
      <c r="CS108" s="93">
        <f t="shared" ca="1" si="753"/>
        <v>0</v>
      </c>
      <c r="CT108" s="93">
        <f t="shared" ca="1" si="753"/>
        <v>0</v>
      </c>
      <c r="CU108" s="93">
        <f t="shared" ca="1" si="753"/>
        <v>0</v>
      </c>
      <c r="CV108" s="93">
        <f t="shared" ca="1" si="753"/>
        <v>0</v>
      </c>
      <c r="CW108" s="93">
        <f t="shared" ca="1" si="753"/>
        <v>0</v>
      </c>
      <c r="CX108" s="93">
        <f t="shared" ca="1" si="753"/>
        <v>0</v>
      </c>
      <c r="CY108" s="93">
        <f t="shared" ca="1" si="753"/>
        <v>0</v>
      </c>
      <c r="CZ108" s="93">
        <f t="shared" ca="1" si="753"/>
        <v>0</v>
      </c>
      <c r="DA108" s="93">
        <f t="shared" ca="1" si="753"/>
        <v>0</v>
      </c>
      <c r="DB108" s="93">
        <f t="shared" ca="1" si="753"/>
        <v>0</v>
      </c>
      <c r="DC108" s="93">
        <f t="shared" ca="1" si="753"/>
        <v>0</v>
      </c>
      <c r="DD108" s="93">
        <f t="shared" ca="1" si="751"/>
        <v>0</v>
      </c>
      <c r="DE108" s="93">
        <f t="shared" ca="1" si="751"/>
        <v>0</v>
      </c>
      <c r="DF108" s="93">
        <f t="shared" ca="1" si="751"/>
        <v>0</v>
      </c>
      <c r="DG108" s="93">
        <f t="shared" ca="1" si="751"/>
        <v>0</v>
      </c>
      <c r="DH108" s="93">
        <f t="shared" ca="1" si="751"/>
        <v>0</v>
      </c>
      <c r="DI108" s="93">
        <f t="shared" ca="1" si="751"/>
        <v>0</v>
      </c>
      <c r="DJ108" s="93">
        <f t="shared" ca="1" si="751"/>
        <v>0</v>
      </c>
      <c r="DK108" s="93">
        <f t="shared" ca="1" si="751"/>
        <v>0</v>
      </c>
      <c r="DL108" s="93">
        <f t="shared" ca="1" si="751"/>
        <v>0</v>
      </c>
      <c r="DM108" s="93">
        <f t="shared" ca="1" si="751"/>
        <v>0</v>
      </c>
      <c r="DN108" s="93">
        <f t="shared" ca="1" si="751"/>
        <v>0</v>
      </c>
      <c r="DO108" s="93">
        <f t="shared" ca="1" si="751"/>
        <v>0</v>
      </c>
      <c r="DP108" s="93">
        <f t="shared" ca="1" si="751"/>
        <v>0</v>
      </c>
      <c r="DQ108" s="93">
        <f t="shared" ca="1" si="751"/>
        <v>0</v>
      </c>
      <c r="DR108" s="93">
        <f t="shared" ca="1" si="751"/>
        <v>0</v>
      </c>
      <c r="DS108" s="93">
        <f t="shared" ca="1" si="751"/>
        <v>0</v>
      </c>
      <c r="DT108" s="93">
        <f t="shared" ca="1" si="751"/>
        <v>0</v>
      </c>
      <c r="DU108" s="93">
        <f t="shared" ca="1" si="751"/>
        <v>0</v>
      </c>
      <c r="DV108" s="93">
        <f t="shared" ca="1" si="751"/>
        <v>0</v>
      </c>
      <c r="DW108" s="93">
        <f t="shared" ca="1" si="751"/>
        <v>0</v>
      </c>
      <c r="DX108" s="93">
        <f t="shared" ca="1" si="751"/>
        <v>0</v>
      </c>
      <c r="DY108" s="93">
        <f t="shared" ca="1" si="751"/>
        <v>0</v>
      </c>
      <c r="DZ108" s="93">
        <f t="shared" ca="1" si="751"/>
        <v>0</v>
      </c>
      <c r="EA108" s="93">
        <f t="shared" ca="1" si="751"/>
        <v>0</v>
      </c>
      <c r="EB108" s="93">
        <f t="shared" ca="1" si="751"/>
        <v>0</v>
      </c>
      <c r="EC108" s="93">
        <f t="shared" ca="1" si="751"/>
        <v>0</v>
      </c>
      <c r="ED108" s="93">
        <f t="shared" ca="1" si="751"/>
        <v>0</v>
      </c>
      <c r="EE108" s="93">
        <f t="shared" ca="1" si="751"/>
        <v>0</v>
      </c>
      <c r="EF108" s="93">
        <f t="shared" ca="1" si="751"/>
        <v>0</v>
      </c>
      <c r="EG108" s="93">
        <f t="shared" ca="1" si="751"/>
        <v>0</v>
      </c>
      <c r="EH108" s="93">
        <f t="shared" ca="1" si="751"/>
        <v>0</v>
      </c>
      <c r="EI108" s="93">
        <f t="shared" ca="1" si="751"/>
        <v>0</v>
      </c>
      <c r="EJ108" s="93">
        <f t="shared" ca="1" si="751"/>
        <v>0</v>
      </c>
      <c r="EK108" s="93">
        <f t="shared" ca="1" si="751"/>
        <v>0</v>
      </c>
      <c r="EL108" s="93">
        <f t="shared" ca="1" si="751"/>
        <v>0</v>
      </c>
      <c r="EM108" s="93">
        <f t="shared" ca="1" si="751"/>
        <v>0</v>
      </c>
      <c r="EO108" s="8"/>
      <c r="EP108" s="93"/>
      <c r="EQ108" s="8">
        <f t="shared" ca="1" si="746"/>
        <v>0</v>
      </c>
      <c r="ER108" s="8">
        <f t="shared" ca="1" si="635"/>
        <v>0</v>
      </c>
      <c r="ES108" s="8">
        <f t="shared" ca="1" si="636"/>
        <v>0</v>
      </c>
      <c r="ET108" s="8">
        <f t="shared" ca="1" si="637"/>
        <v>0</v>
      </c>
      <c r="EU108" s="8">
        <f t="shared" ca="1" si="638"/>
        <v>0</v>
      </c>
      <c r="EV108" s="8">
        <f t="shared" ca="1" si="639"/>
        <v>0</v>
      </c>
      <c r="EW108" s="8">
        <f t="shared" ca="1" si="640"/>
        <v>0</v>
      </c>
      <c r="EX108" s="8">
        <f t="shared" ca="1" si="641"/>
        <v>0</v>
      </c>
      <c r="EY108" s="8">
        <f t="shared" ca="1" si="642"/>
        <v>0</v>
      </c>
      <c r="EZ108" s="8">
        <f t="shared" ca="1" si="643"/>
        <v>0</v>
      </c>
      <c r="FA108" s="8">
        <f t="shared" ca="1" si="644"/>
        <v>0</v>
      </c>
      <c r="FB108" s="8">
        <f t="shared" ca="1" si="645"/>
        <v>0</v>
      </c>
      <c r="FC108" s="8">
        <f t="shared" ca="1" si="646"/>
        <v>0</v>
      </c>
      <c r="FD108" s="8">
        <f t="shared" ca="1" si="647"/>
        <v>0</v>
      </c>
      <c r="FE108" s="8">
        <f t="shared" ca="1" si="648"/>
        <v>0</v>
      </c>
      <c r="FF108" s="8">
        <f t="shared" ca="1" si="649"/>
        <v>0</v>
      </c>
      <c r="FG108" s="8">
        <f t="shared" ca="1" si="650"/>
        <v>0</v>
      </c>
      <c r="FH108" s="8">
        <f t="shared" ca="1" si="651"/>
        <v>0</v>
      </c>
      <c r="FI108" s="8">
        <f t="shared" ca="1" si="652"/>
        <v>0</v>
      </c>
      <c r="FJ108" s="8">
        <f t="shared" ca="1" si="653"/>
        <v>0</v>
      </c>
      <c r="FK108" s="8">
        <f t="shared" ca="1" si="654"/>
        <v>0</v>
      </c>
      <c r="FL108" s="8">
        <f t="shared" ca="1" si="655"/>
        <v>0</v>
      </c>
      <c r="FM108" s="8">
        <f t="shared" ca="1" si="656"/>
        <v>0</v>
      </c>
      <c r="FN108" s="8">
        <f t="shared" ca="1" si="657"/>
        <v>0</v>
      </c>
      <c r="FO108" s="8">
        <f t="shared" ca="1" si="658"/>
        <v>0</v>
      </c>
      <c r="FP108" s="8">
        <f t="shared" ca="1" si="659"/>
        <v>0</v>
      </c>
      <c r="FQ108" s="8">
        <f t="shared" ca="1" si="660"/>
        <v>0</v>
      </c>
      <c r="FR108" s="8">
        <f t="shared" ca="1" si="661"/>
        <v>0</v>
      </c>
      <c r="FS108" s="8">
        <f t="shared" ca="1" si="662"/>
        <v>0</v>
      </c>
      <c r="FT108" s="8">
        <f t="shared" ca="1" si="663"/>
        <v>0</v>
      </c>
      <c r="FU108" s="8">
        <f t="shared" ca="1" si="664"/>
        <v>0</v>
      </c>
      <c r="FV108" s="8">
        <f t="shared" ca="1" si="665"/>
        <v>0</v>
      </c>
      <c r="FW108" s="8">
        <f t="shared" ca="1" si="666"/>
        <v>0</v>
      </c>
      <c r="FX108" s="8">
        <f t="shared" ca="1" si="667"/>
        <v>0</v>
      </c>
      <c r="FY108" s="8">
        <f t="shared" ca="1" si="668"/>
        <v>0</v>
      </c>
      <c r="FZ108" s="8">
        <f t="shared" ca="1" si="669"/>
        <v>0</v>
      </c>
      <c r="GA108" s="8">
        <f t="shared" ca="1" si="670"/>
        <v>0</v>
      </c>
      <c r="GB108" s="8">
        <f t="shared" ca="1" si="671"/>
        <v>0</v>
      </c>
      <c r="GC108" s="8">
        <f t="shared" ca="1" si="672"/>
        <v>0</v>
      </c>
      <c r="GD108" s="8">
        <f t="shared" ca="1" si="673"/>
        <v>0</v>
      </c>
      <c r="GE108" s="8">
        <f t="shared" ca="1" si="674"/>
        <v>0</v>
      </c>
      <c r="GF108" s="8">
        <f t="shared" ca="1" si="675"/>
        <v>0</v>
      </c>
      <c r="GG108" s="8">
        <f t="shared" ca="1" si="676"/>
        <v>0</v>
      </c>
      <c r="GH108" s="8">
        <f t="shared" ca="1" si="677"/>
        <v>0</v>
      </c>
      <c r="GI108" s="8">
        <f t="shared" ca="1" si="678"/>
        <v>0</v>
      </c>
      <c r="GJ108" s="8">
        <f t="shared" ca="1" si="679"/>
        <v>0</v>
      </c>
      <c r="GK108" s="8">
        <f t="shared" ca="1" si="680"/>
        <v>0</v>
      </c>
      <c r="GL108" s="8">
        <f t="shared" ca="1" si="681"/>
        <v>0</v>
      </c>
      <c r="GM108" s="8">
        <f t="shared" ca="1" si="682"/>
        <v>0</v>
      </c>
      <c r="GN108" s="8">
        <f t="shared" ca="1" si="683"/>
        <v>0</v>
      </c>
      <c r="GO108" s="8">
        <f t="shared" ca="1" si="684"/>
        <v>0</v>
      </c>
      <c r="GP108" s="8">
        <f t="shared" ca="1" si="685"/>
        <v>0</v>
      </c>
      <c r="GQ108" s="8">
        <f t="shared" ca="1" si="686"/>
        <v>0</v>
      </c>
      <c r="GR108" s="8">
        <f t="shared" ca="1" si="687"/>
        <v>0</v>
      </c>
      <c r="GS108" s="8">
        <f t="shared" ca="1" si="688"/>
        <v>0</v>
      </c>
      <c r="GT108" s="8">
        <f t="shared" ca="1" si="689"/>
        <v>0</v>
      </c>
      <c r="GU108" s="8">
        <f t="shared" ca="1" si="690"/>
        <v>0</v>
      </c>
      <c r="GV108" s="8">
        <f t="shared" ca="1" si="691"/>
        <v>0</v>
      </c>
      <c r="GW108" s="8">
        <f t="shared" ca="1" si="692"/>
        <v>0</v>
      </c>
      <c r="GX108" s="8">
        <f t="shared" ca="1" si="693"/>
        <v>0</v>
      </c>
      <c r="GY108" s="8">
        <f t="shared" ca="1" si="694"/>
        <v>0</v>
      </c>
      <c r="GZ108" s="8">
        <f t="shared" ca="1" si="695"/>
        <v>0</v>
      </c>
      <c r="HA108" s="8">
        <f t="shared" ca="1" si="696"/>
        <v>0</v>
      </c>
      <c r="HB108" s="8">
        <f t="shared" ca="1" si="697"/>
        <v>0</v>
      </c>
      <c r="HC108" s="8">
        <f t="shared" ca="1" si="698"/>
        <v>0</v>
      </c>
      <c r="HD108" s="8">
        <f t="shared" ca="1" si="699"/>
        <v>0</v>
      </c>
      <c r="HE108" s="8">
        <f t="shared" ca="1" si="700"/>
        <v>0</v>
      </c>
      <c r="HF108" s="8">
        <f t="shared" ca="1" si="701"/>
        <v>0</v>
      </c>
      <c r="HG108" s="8">
        <f t="shared" ca="1" si="702"/>
        <v>0</v>
      </c>
      <c r="HH108" s="8">
        <f t="shared" ca="1" si="703"/>
        <v>0</v>
      </c>
      <c r="HI108" s="8">
        <f t="shared" ca="1" si="704"/>
        <v>0</v>
      </c>
      <c r="HJ108" s="8">
        <f t="shared" ca="1" si="705"/>
        <v>0</v>
      </c>
      <c r="HK108" s="8">
        <f t="shared" ca="1" si="706"/>
        <v>0</v>
      </c>
      <c r="HL108" s="8">
        <f t="shared" ca="1" si="707"/>
        <v>0</v>
      </c>
      <c r="HM108" s="8">
        <f t="shared" ca="1" si="708"/>
        <v>0</v>
      </c>
      <c r="HN108" s="8">
        <f t="shared" ca="1" si="709"/>
        <v>0</v>
      </c>
      <c r="HO108" s="8">
        <f t="shared" ca="1" si="710"/>
        <v>0</v>
      </c>
      <c r="HP108" s="8">
        <f t="shared" ca="1" si="711"/>
        <v>0</v>
      </c>
      <c r="HQ108" s="8">
        <f t="shared" ca="1" si="712"/>
        <v>0</v>
      </c>
      <c r="HR108" s="8">
        <f t="shared" ca="1" si="713"/>
        <v>0</v>
      </c>
      <c r="HS108" s="8">
        <f t="shared" ca="1" si="714"/>
        <v>0</v>
      </c>
      <c r="HT108" s="8">
        <f t="shared" ca="1" si="715"/>
        <v>0</v>
      </c>
      <c r="HU108" s="8">
        <f t="shared" ca="1" si="716"/>
        <v>0</v>
      </c>
      <c r="HV108" s="8">
        <f t="shared" ca="1" si="717"/>
        <v>0</v>
      </c>
      <c r="HW108" s="8">
        <f t="shared" ca="1" si="718"/>
        <v>0</v>
      </c>
      <c r="HX108" s="8">
        <f t="shared" ca="1" si="719"/>
        <v>0</v>
      </c>
      <c r="HY108" s="8">
        <f t="shared" ca="1" si="720"/>
        <v>0</v>
      </c>
      <c r="HZ108" s="8">
        <f t="shared" ca="1" si="721"/>
        <v>0</v>
      </c>
      <c r="IA108" s="8">
        <f t="shared" ca="1" si="722"/>
        <v>0</v>
      </c>
      <c r="IB108" s="8">
        <f t="shared" ca="1" si="723"/>
        <v>0</v>
      </c>
      <c r="IC108" s="8">
        <f t="shared" ca="1" si="724"/>
        <v>0</v>
      </c>
      <c r="ID108" s="8">
        <f t="shared" ca="1" si="725"/>
        <v>0</v>
      </c>
      <c r="IE108" s="8">
        <f t="shared" ca="1" si="726"/>
        <v>0</v>
      </c>
      <c r="IF108" s="8">
        <f t="shared" ca="1" si="727"/>
        <v>0</v>
      </c>
      <c r="IG108" s="8">
        <f t="shared" ca="1" si="728"/>
        <v>0</v>
      </c>
      <c r="IH108" s="8">
        <f t="shared" ca="1" si="729"/>
        <v>0</v>
      </c>
      <c r="II108" s="8">
        <f t="shared" ca="1" si="730"/>
        <v>0</v>
      </c>
      <c r="IJ108" s="8">
        <f t="shared" ca="1" si="731"/>
        <v>0</v>
      </c>
      <c r="IK108" s="8">
        <f t="shared" ca="1" si="732"/>
        <v>0</v>
      </c>
      <c r="IL108" s="8">
        <f t="shared" ca="1" si="733"/>
        <v>0</v>
      </c>
      <c r="IM108" s="8">
        <f t="shared" ca="1" si="734"/>
        <v>0</v>
      </c>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row>
    <row r="109" spans="1:348" ht="18.399999999999999">
      <c r="A109" s="29"/>
      <c r="B109" s="16"/>
      <c r="C109" s="249"/>
      <c r="D109" s="249"/>
      <c r="E109" s="156"/>
      <c r="F109" s="156"/>
      <c r="G109" s="157"/>
      <c r="H109" s="117" t="str">
        <f>IFERROR(VLOOKUP(E109, 'General Project Info'!$C$32:$I$42, 7, FALSE), "")</f>
        <v/>
      </c>
      <c r="I109" s="118">
        <f>IFERROR(Y109*VLOOKUP(E109, 'General Project Info'!$R$32:$T$42, 3, FALSE), 0)</f>
        <v>0</v>
      </c>
      <c r="J109" s="119">
        <f t="shared" si="750"/>
        <v>0</v>
      </c>
      <c r="K109" s="119">
        <f t="shared" si="735"/>
        <v>0</v>
      </c>
      <c r="L109" s="162"/>
      <c r="M109" s="162"/>
      <c r="N109" s="163"/>
      <c r="O109" s="163"/>
      <c r="P109" s="163"/>
      <c r="Q109" s="153">
        <f t="shared" si="628"/>
        <v>0</v>
      </c>
      <c r="R109" s="16"/>
      <c r="S109" s="29"/>
      <c r="U109" s="26">
        <f>IFERROR(VLOOKUP($E109, 'Unit Conversions Array'!$B$4:$AA$24, 26, FALSE),0)</f>
        <v>0</v>
      </c>
      <c r="V109">
        <f>VLOOKUP(E109, 'General Project Info'!$R$32:$W$42, 6, FALSE)</f>
        <v>1</v>
      </c>
      <c r="W109">
        <f t="shared" si="629"/>
        <v>0</v>
      </c>
      <c r="X109">
        <f>IFERROR(G109*INDEX('Unit Conversions Array'!$E$4:$Y$24, MATCH('Scenarios &amp; Measures'!E109, 'Unit Conversions Array'!$B$4:$B$24, 0), MATCH('Scenarios &amp; Measures'!H109, 'Unit Conversions Array'!$E$3:$Y$3, 0)), 0)</f>
        <v>0</v>
      </c>
      <c r="Y109" s="8">
        <f t="shared" si="736"/>
        <v>0</v>
      </c>
      <c r="Z109" s="111" t="str">
        <f t="shared" si="752"/>
        <v/>
      </c>
      <c r="AA109" s="111">
        <f>IFERROR(IF(AND(U109=1,E109="Electricity"),Y109*INDEX('Scenarios &amp; Measures'!$AQ$123:$EM$123,1,MATCH(F109+1,'Scenarios &amp; Measures'!$AQ$122:$EM$122,0)), IF(U109=1,$Y109*VLOOKUP($E109, 'General Project Info'!$R$32:$W$42, 5, FALSE),0)),0)</f>
        <v>0</v>
      </c>
      <c r="AB109" s="93">
        <f>IF(E109="Electricity",Y109*SUM(INDEX('Scenarios &amp; Measures'!$AQ$123:$EM$123,1,MATCH(F109+1,'Scenarios &amp; Measures'!$AQ$122:$EM$122,0)):INDEX('Scenarios &amp; Measures'!$AQ$123:$EM$123,1,MATCH(F109+'General Project Info'!$F$20,'Scenarios &amp; Measures'!$AQ$122:$EM$122,0))),SUMIF(E109,"Solar_PV_or_Wind",J109)*$Y$10)</f>
        <v>0</v>
      </c>
      <c r="AC109" s="111">
        <f>IFERROR(IF(U109=0, Y109*VLOOKUP(E109, 'General Project Info'!$R$32:$W$42, 5, FALSE), 0), 0)</f>
        <v>0</v>
      </c>
      <c r="AD109" s="11">
        <f t="shared" si="749"/>
        <v>0</v>
      </c>
      <c r="AE109" s="11">
        <f t="shared" si="738"/>
        <v>20</v>
      </c>
      <c r="AF109" s="11">
        <f t="shared" si="739"/>
        <v>-20</v>
      </c>
      <c r="AG109" s="11">
        <f t="shared" si="740"/>
        <v>0</v>
      </c>
      <c r="AH109">
        <f t="shared" si="630"/>
        <v>0</v>
      </c>
      <c r="AI109" s="116">
        <f t="shared" ca="1" si="741"/>
        <v>0</v>
      </c>
      <c r="AJ109" s="116">
        <f t="shared" ca="1" si="742"/>
        <v>0</v>
      </c>
      <c r="AK109" s="11">
        <f t="shared" ca="1" si="743"/>
        <v>0</v>
      </c>
      <c r="AL109" s="11">
        <f>IF($W$10="RECs", -AA109/VLOOKUP("RECs", 'General Project Info'!$R$32:$W$42, 5, FALSE)*$W$11*IF($Y$11=$AB$12, $Y$10, (1/($AB$12-$Y$11))*(1-($Y$11/$AB$12)^$Y$10)*$AB$12), 0)</f>
        <v>0</v>
      </c>
      <c r="AM109" s="11">
        <f t="shared" si="631"/>
        <v>0</v>
      </c>
      <c r="AN109" s="11">
        <f t="shared" si="632"/>
        <v>0</v>
      </c>
      <c r="AO109" s="11">
        <f t="shared" ca="1" si="744"/>
        <v>0</v>
      </c>
      <c r="AQ109" s="93">
        <f t="shared" ca="1" si="745"/>
        <v>0</v>
      </c>
      <c r="AR109" s="93">
        <f t="shared" ca="1" si="753"/>
        <v>0</v>
      </c>
      <c r="AS109" s="93">
        <f t="shared" ca="1" si="753"/>
        <v>0</v>
      </c>
      <c r="AT109" s="93">
        <f t="shared" ca="1" si="753"/>
        <v>0</v>
      </c>
      <c r="AU109" s="93">
        <f t="shared" ca="1" si="753"/>
        <v>0</v>
      </c>
      <c r="AV109" s="93">
        <f t="shared" ca="1" si="753"/>
        <v>0</v>
      </c>
      <c r="AW109" s="93">
        <f t="shared" ca="1" si="753"/>
        <v>0</v>
      </c>
      <c r="AX109" s="93">
        <f t="shared" ca="1" si="753"/>
        <v>0</v>
      </c>
      <c r="AY109" s="93">
        <f t="shared" ca="1" si="753"/>
        <v>0</v>
      </c>
      <c r="AZ109" s="93">
        <f t="shared" ca="1" si="753"/>
        <v>0</v>
      </c>
      <c r="BA109" s="93">
        <f t="shared" ca="1" si="753"/>
        <v>0</v>
      </c>
      <c r="BB109" s="93">
        <f t="shared" ca="1" si="753"/>
        <v>0</v>
      </c>
      <c r="BC109" s="93">
        <f t="shared" ca="1" si="753"/>
        <v>0</v>
      </c>
      <c r="BD109" s="93">
        <f t="shared" ca="1" si="753"/>
        <v>0</v>
      </c>
      <c r="BE109" s="93">
        <f t="shared" ca="1" si="753"/>
        <v>0</v>
      </c>
      <c r="BF109" s="93">
        <f t="shared" ca="1" si="753"/>
        <v>0</v>
      </c>
      <c r="BG109" s="93">
        <f t="shared" ca="1" si="753"/>
        <v>0</v>
      </c>
      <c r="BH109" s="93">
        <f t="shared" ca="1" si="753"/>
        <v>0</v>
      </c>
      <c r="BI109" s="93">
        <f t="shared" ca="1" si="753"/>
        <v>0</v>
      </c>
      <c r="BJ109" s="93">
        <f t="shared" ca="1" si="753"/>
        <v>0</v>
      </c>
      <c r="BK109" s="93">
        <f t="shared" ca="1" si="753"/>
        <v>0</v>
      </c>
      <c r="BL109" s="93">
        <f t="shared" ca="1" si="753"/>
        <v>0</v>
      </c>
      <c r="BM109" s="93">
        <f t="shared" ca="1" si="753"/>
        <v>0</v>
      </c>
      <c r="BN109" s="93">
        <f t="shared" ca="1" si="753"/>
        <v>0</v>
      </c>
      <c r="BO109" s="93">
        <f t="shared" ca="1" si="753"/>
        <v>0</v>
      </c>
      <c r="BP109" s="93">
        <f t="shared" ca="1" si="753"/>
        <v>0</v>
      </c>
      <c r="BQ109" s="93">
        <f t="shared" ca="1" si="753"/>
        <v>0</v>
      </c>
      <c r="BR109" s="93">
        <f t="shared" ca="1" si="753"/>
        <v>0</v>
      </c>
      <c r="BS109" s="93">
        <f t="shared" ca="1" si="753"/>
        <v>0</v>
      </c>
      <c r="BT109" s="93">
        <f t="shared" ca="1" si="753"/>
        <v>0</v>
      </c>
      <c r="BU109" s="93">
        <f t="shared" ca="1" si="753"/>
        <v>0</v>
      </c>
      <c r="BV109" s="93">
        <f t="shared" ca="1" si="753"/>
        <v>0</v>
      </c>
      <c r="BW109" s="93">
        <f t="shared" ca="1" si="753"/>
        <v>0</v>
      </c>
      <c r="BX109" s="93">
        <f t="shared" ca="1" si="753"/>
        <v>0</v>
      </c>
      <c r="BY109" s="93">
        <f t="shared" ca="1" si="753"/>
        <v>0</v>
      </c>
      <c r="BZ109" s="93">
        <f t="shared" ca="1" si="753"/>
        <v>0</v>
      </c>
      <c r="CA109" s="93">
        <f t="shared" ca="1" si="753"/>
        <v>0</v>
      </c>
      <c r="CB109" s="93">
        <f t="shared" ca="1" si="753"/>
        <v>0</v>
      </c>
      <c r="CC109" s="93">
        <f t="shared" ca="1" si="753"/>
        <v>0</v>
      </c>
      <c r="CD109" s="93">
        <f t="shared" ca="1" si="753"/>
        <v>0</v>
      </c>
      <c r="CE109" s="93">
        <f t="shared" ca="1" si="753"/>
        <v>0</v>
      </c>
      <c r="CF109" s="93">
        <f t="shared" ca="1" si="753"/>
        <v>0</v>
      </c>
      <c r="CG109" s="93">
        <f t="shared" ca="1" si="753"/>
        <v>0</v>
      </c>
      <c r="CH109" s="93">
        <f t="shared" ca="1" si="753"/>
        <v>0</v>
      </c>
      <c r="CI109" s="93">
        <f t="shared" ca="1" si="753"/>
        <v>0</v>
      </c>
      <c r="CJ109" s="93">
        <f t="shared" ca="1" si="753"/>
        <v>0</v>
      </c>
      <c r="CK109" s="93">
        <f t="shared" ca="1" si="753"/>
        <v>0</v>
      </c>
      <c r="CL109" s="93">
        <f t="shared" ca="1" si="753"/>
        <v>0</v>
      </c>
      <c r="CM109" s="93">
        <f t="shared" ca="1" si="753"/>
        <v>0</v>
      </c>
      <c r="CN109" s="93">
        <f t="shared" ca="1" si="753"/>
        <v>0</v>
      </c>
      <c r="CO109" s="93">
        <f t="shared" ca="1" si="753"/>
        <v>0</v>
      </c>
      <c r="CP109" s="93">
        <f t="shared" ca="1" si="753"/>
        <v>0</v>
      </c>
      <c r="CQ109" s="93">
        <f t="shared" ca="1" si="753"/>
        <v>0</v>
      </c>
      <c r="CR109" s="93">
        <f t="shared" ca="1" si="753"/>
        <v>0</v>
      </c>
      <c r="CS109" s="93">
        <f t="shared" ca="1" si="753"/>
        <v>0</v>
      </c>
      <c r="CT109" s="93">
        <f t="shared" ca="1" si="753"/>
        <v>0</v>
      </c>
      <c r="CU109" s="93">
        <f t="shared" ca="1" si="753"/>
        <v>0</v>
      </c>
      <c r="CV109" s="93">
        <f t="shared" ca="1" si="753"/>
        <v>0</v>
      </c>
      <c r="CW109" s="93">
        <f t="shared" ca="1" si="753"/>
        <v>0</v>
      </c>
      <c r="CX109" s="93">
        <f t="shared" ca="1" si="753"/>
        <v>0</v>
      </c>
      <c r="CY109" s="93">
        <f t="shared" ca="1" si="753"/>
        <v>0</v>
      </c>
      <c r="CZ109" s="93">
        <f t="shared" ca="1" si="753"/>
        <v>0</v>
      </c>
      <c r="DA109" s="93">
        <f t="shared" ca="1" si="753"/>
        <v>0</v>
      </c>
      <c r="DB109" s="93">
        <f t="shared" ca="1" si="753"/>
        <v>0</v>
      </c>
      <c r="DC109" s="93">
        <f t="shared" ref="DC109:EM112" ca="1" si="754">IFERROR(IF(DC$8&gt;=$F109,IF((DC$8-$F109)&gt;=$Y$10, 0, IF(MOD($AG109+(DC$8-$F109), $L109)=0, (($N109-$O109)*$AB$11^DC$99), 0)),0), 0)</f>
        <v>0</v>
      </c>
      <c r="DD109" s="93">
        <f t="shared" ca="1" si="754"/>
        <v>0</v>
      </c>
      <c r="DE109" s="93">
        <f t="shared" ca="1" si="754"/>
        <v>0</v>
      </c>
      <c r="DF109" s="93">
        <f t="shared" ca="1" si="754"/>
        <v>0</v>
      </c>
      <c r="DG109" s="93">
        <f t="shared" ca="1" si="754"/>
        <v>0</v>
      </c>
      <c r="DH109" s="93">
        <f t="shared" ca="1" si="754"/>
        <v>0</v>
      </c>
      <c r="DI109" s="93">
        <f t="shared" ca="1" si="754"/>
        <v>0</v>
      </c>
      <c r="DJ109" s="93">
        <f t="shared" ca="1" si="754"/>
        <v>0</v>
      </c>
      <c r="DK109" s="93">
        <f t="shared" ca="1" si="754"/>
        <v>0</v>
      </c>
      <c r="DL109" s="93">
        <f t="shared" ca="1" si="754"/>
        <v>0</v>
      </c>
      <c r="DM109" s="93">
        <f t="shared" ca="1" si="754"/>
        <v>0</v>
      </c>
      <c r="DN109" s="93">
        <f t="shared" ca="1" si="754"/>
        <v>0</v>
      </c>
      <c r="DO109" s="93">
        <f t="shared" ca="1" si="754"/>
        <v>0</v>
      </c>
      <c r="DP109" s="93">
        <f t="shared" ca="1" si="754"/>
        <v>0</v>
      </c>
      <c r="DQ109" s="93">
        <f t="shared" ca="1" si="754"/>
        <v>0</v>
      </c>
      <c r="DR109" s="93">
        <f t="shared" ca="1" si="754"/>
        <v>0</v>
      </c>
      <c r="DS109" s="93">
        <f t="shared" ca="1" si="754"/>
        <v>0</v>
      </c>
      <c r="DT109" s="93">
        <f t="shared" ca="1" si="754"/>
        <v>0</v>
      </c>
      <c r="DU109" s="93">
        <f t="shared" ca="1" si="754"/>
        <v>0</v>
      </c>
      <c r="DV109" s="93">
        <f t="shared" ca="1" si="754"/>
        <v>0</v>
      </c>
      <c r="DW109" s="93">
        <f t="shared" ca="1" si="754"/>
        <v>0</v>
      </c>
      <c r="DX109" s="93">
        <f t="shared" ca="1" si="754"/>
        <v>0</v>
      </c>
      <c r="DY109" s="93">
        <f t="shared" ca="1" si="754"/>
        <v>0</v>
      </c>
      <c r="DZ109" s="93">
        <f t="shared" ca="1" si="754"/>
        <v>0</v>
      </c>
      <c r="EA109" s="93">
        <f t="shared" ca="1" si="754"/>
        <v>0</v>
      </c>
      <c r="EB109" s="93">
        <f t="shared" ca="1" si="754"/>
        <v>0</v>
      </c>
      <c r="EC109" s="93">
        <f t="shared" ca="1" si="754"/>
        <v>0</v>
      </c>
      <c r="ED109" s="93">
        <f t="shared" ca="1" si="754"/>
        <v>0</v>
      </c>
      <c r="EE109" s="93">
        <f t="shared" ca="1" si="754"/>
        <v>0</v>
      </c>
      <c r="EF109" s="93">
        <f t="shared" ca="1" si="754"/>
        <v>0</v>
      </c>
      <c r="EG109" s="93">
        <f t="shared" ca="1" si="754"/>
        <v>0</v>
      </c>
      <c r="EH109" s="93">
        <f t="shared" ca="1" si="754"/>
        <v>0</v>
      </c>
      <c r="EI109" s="93">
        <f t="shared" ca="1" si="754"/>
        <v>0</v>
      </c>
      <c r="EJ109" s="93">
        <f t="shared" ca="1" si="754"/>
        <v>0</v>
      </c>
      <c r="EK109" s="93">
        <f ca="1">IFERROR(IF(EK$8&gt;=$F109,IF((EK$8-$F109)&gt;=$Y$10, 0, IF(MOD($AG109+(EK$8-$F109), $L109)=0, (($N109-$O109)*$AB$11^EK$99), 0)),0), 0)</f>
        <v>0</v>
      </c>
      <c r="EL109" s="93">
        <f t="shared" ca="1" si="754"/>
        <v>0</v>
      </c>
      <c r="EM109" s="93">
        <f t="shared" ca="1" si="754"/>
        <v>0</v>
      </c>
      <c r="EO109" s="8"/>
      <c r="EP109" s="93"/>
      <c r="EQ109" s="8">
        <f t="shared" ca="1" si="746"/>
        <v>0</v>
      </c>
      <c r="ER109" s="8">
        <f t="shared" ca="1" si="635"/>
        <v>0</v>
      </c>
      <c r="ES109" s="8">
        <f t="shared" ca="1" si="636"/>
        <v>0</v>
      </c>
      <c r="ET109" s="8">
        <f t="shared" ca="1" si="637"/>
        <v>0</v>
      </c>
      <c r="EU109" s="8">
        <f t="shared" ca="1" si="638"/>
        <v>0</v>
      </c>
      <c r="EV109" s="8">
        <f t="shared" ca="1" si="639"/>
        <v>0</v>
      </c>
      <c r="EW109" s="8">
        <f t="shared" ca="1" si="640"/>
        <v>0</v>
      </c>
      <c r="EX109" s="8">
        <f t="shared" ca="1" si="641"/>
        <v>0</v>
      </c>
      <c r="EY109" s="8">
        <f t="shared" ca="1" si="642"/>
        <v>0</v>
      </c>
      <c r="EZ109" s="8">
        <f t="shared" ca="1" si="643"/>
        <v>0</v>
      </c>
      <c r="FA109" s="8">
        <f t="shared" ca="1" si="644"/>
        <v>0</v>
      </c>
      <c r="FB109" s="8">
        <f t="shared" ca="1" si="645"/>
        <v>0</v>
      </c>
      <c r="FC109" s="8">
        <f t="shared" ca="1" si="646"/>
        <v>0</v>
      </c>
      <c r="FD109" s="8">
        <f t="shared" ca="1" si="647"/>
        <v>0</v>
      </c>
      <c r="FE109" s="8">
        <f t="shared" ca="1" si="648"/>
        <v>0</v>
      </c>
      <c r="FF109" s="8">
        <f t="shared" ca="1" si="649"/>
        <v>0</v>
      </c>
      <c r="FG109" s="8">
        <f t="shared" ca="1" si="650"/>
        <v>0</v>
      </c>
      <c r="FH109" s="8">
        <f t="shared" ca="1" si="651"/>
        <v>0</v>
      </c>
      <c r="FI109" s="8">
        <f t="shared" ca="1" si="652"/>
        <v>0</v>
      </c>
      <c r="FJ109" s="8">
        <f t="shared" ca="1" si="653"/>
        <v>0</v>
      </c>
      <c r="FK109" s="8">
        <f t="shared" ca="1" si="654"/>
        <v>0</v>
      </c>
      <c r="FL109" s="8">
        <f t="shared" ca="1" si="655"/>
        <v>0</v>
      </c>
      <c r="FM109" s="8">
        <f t="shared" ca="1" si="656"/>
        <v>0</v>
      </c>
      <c r="FN109" s="8">
        <f t="shared" ca="1" si="657"/>
        <v>0</v>
      </c>
      <c r="FO109" s="8">
        <f t="shared" ca="1" si="658"/>
        <v>0</v>
      </c>
      <c r="FP109" s="8">
        <f t="shared" ca="1" si="659"/>
        <v>0</v>
      </c>
      <c r="FQ109" s="8">
        <f t="shared" ca="1" si="660"/>
        <v>0</v>
      </c>
      <c r="FR109" s="8">
        <f t="shared" ca="1" si="661"/>
        <v>0</v>
      </c>
      <c r="FS109" s="8">
        <f t="shared" ca="1" si="662"/>
        <v>0</v>
      </c>
      <c r="FT109" s="8">
        <f t="shared" ca="1" si="663"/>
        <v>0</v>
      </c>
      <c r="FU109" s="8">
        <f t="shared" ca="1" si="664"/>
        <v>0</v>
      </c>
      <c r="FV109" s="8">
        <f t="shared" ca="1" si="665"/>
        <v>0</v>
      </c>
      <c r="FW109" s="8">
        <f t="shared" ca="1" si="666"/>
        <v>0</v>
      </c>
      <c r="FX109" s="8">
        <f t="shared" ca="1" si="667"/>
        <v>0</v>
      </c>
      <c r="FY109" s="8">
        <f t="shared" ca="1" si="668"/>
        <v>0</v>
      </c>
      <c r="FZ109" s="8">
        <f t="shared" ca="1" si="669"/>
        <v>0</v>
      </c>
      <c r="GA109" s="8">
        <f t="shared" ca="1" si="670"/>
        <v>0</v>
      </c>
      <c r="GB109" s="8">
        <f t="shared" ca="1" si="671"/>
        <v>0</v>
      </c>
      <c r="GC109" s="8">
        <f t="shared" ca="1" si="672"/>
        <v>0</v>
      </c>
      <c r="GD109" s="8">
        <f t="shared" ca="1" si="673"/>
        <v>0</v>
      </c>
      <c r="GE109" s="8">
        <f t="shared" ca="1" si="674"/>
        <v>0</v>
      </c>
      <c r="GF109" s="8">
        <f t="shared" ca="1" si="675"/>
        <v>0</v>
      </c>
      <c r="GG109" s="8">
        <f t="shared" ca="1" si="676"/>
        <v>0</v>
      </c>
      <c r="GH109" s="8">
        <f t="shared" ca="1" si="677"/>
        <v>0</v>
      </c>
      <c r="GI109" s="8">
        <f t="shared" ca="1" si="678"/>
        <v>0</v>
      </c>
      <c r="GJ109" s="8">
        <f t="shared" ca="1" si="679"/>
        <v>0</v>
      </c>
      <c r="GK109" s="8">
        <f t="shared" ca="1" si="680"/>
        <v>0</v>
      </c>
      <c r="GL109" s="8">
        <f t="shared" ca="1" si="681"/>
        <v>0</v>
      </c>
      <c r="GM109" s="8">
        <f t="shared" ca="1" si="682"/>
        <v>0</v>
      </c>
      <c r="GN109" s="8">
        <f t="shared" ca="1" si="683"/>
        <v>0</v>
      </c>
      <c r="GO109" s="8">
        <f t="shared" ca="1" si="684"/>
        <v>0</v>
      </c>
      <c r="GP109" s="8">
        <f t="shared" ca="1" si="685"/>
        <v>0</v>
      </c>
      <c r="GQ109" s="8">
        <f t="shared" ca="1" si="686"/>
        <v>0</v>
      </c>
      <c r="GR109" s="8">
        <f t="shared" ca="1" si="687"/>
        <v>0</v>
      </c>
      <c r="GS109" s="8">
        <f t="shared" ca="1" si="688"/>
        <v>0</v>
      </c>
      <c r="GT109" s="8">
        <f t="shared" ca="1" si="689"/>
        <v>0</v>
      </c>
      <c r="GU109" s="8">
        <f t="shared" ca="1" si="690"/>
        <v>0</v>
      </c>
      <c r="GV109" s="8">
        <f t="shared" ca="1" si="691"/>
        <v>0</v>
      </c>
      <c r="GW109" s="8">
        <f t="shared" ca="1" si="692"/>
        <v>0</v>
      </c>
      <c r="GX109" s="8">
        <f t="shared" ca="1" si="693"/>
        <v>0</v>
      </c>
      <c r="GY109" s="8">
        <f t="shared" ca="1" si="694"/>
        <v>0</v>
      </c>
      <c r="GZ109" s="8">
        <f t="shared" ca="1" si="695"/>
        <v>0</v>
      </c>
      <c r="HA109" s="8">
        <f t="shared" ca="1" si="696"/>
        <v>0</v>
      </c>
      <c r="HB109" s="8">
        <f t="shared" ca="1" si="697"/>
        <v>0</v>
      </c>
      <c r="HC109" s="8">
        <f t="shared" ca="1" si="698"/>
        <v>0</v>
      </c>
      <c r="HD109" s="8">
        <f t="shared" ca="1" si="699"/>
        <v>0</v>
      </c>
      <c r="HE109" s="8">
        <f t="shared" ca="1" si="700"/>
        <v>0</v>
      </c>
      <c r="HF109" s="8">
        <f t="shared" ca="1" si="701"/>
        <v>0</v>
      </c>
      <c r="HG109" s="8">
        <f t="shared" ca="1" si="702"/>
        <v>0</v>
      </c>
      <c r="HH109" s="8">
        <f t="shared" ca="1" si="703"/>
        <v>0</v>
      </c>
      <c r="HI109" s="8">
        <f t="shared" ca="1" si="704"/>
        <v>0</v>
      </c>
      <c r="HJ109" s="8">
        <f t="shared" ca="1" si="705"/>
        <v>0</v>
      </c>
      <c r="HK109" s="8">
        <f t="shared" ca="1" si="706"/>
        <v>0</v>
      </c>
      <c r="HL109" s="8">
        <f t="shared" ca="1" si="707"/>
        <v>0</v>
      </c>
      <c r="HM109" s="8">
        <f t="shared" ca="1" si="708"/>
        <v>0</v>
      </c>
      <c r="HN109" s="8">
        <f t="shared" ca="1" si="709"/>
        <v>0</v>
      </c>
      <c r="HO109" s="8">
        <f t="shared" ca="1" si="710"/>
        <v>0</v>
      </c>
      <c r="HP109" s="8">
        <f t="shared" ca="1" si="711"/>
        <v>0</v>
      </c>
      <c r="HQ109" s="8">
        <f t="shared" ca="1" si="712"/>
        <v>0</v>
      </c>
      <c r="HR109" s="8">
        <f t="shared" ca="1" si="713"/>
        <v>0</v>
      </c>
      <c r="HS109" s="8">
        <f t="shared" ca="1" si="714"/>
        <v>0</v>
      </c>
      <c r="HT109" s="8">
        <f t="shared" ca="1" si="715"/>
        <v>0</v>
      </c>
      <c r="HU109" s="8">
        <f t="shared" ca="1" si="716"/>
        <v>0</v>
      </c>
      <c r="HV109" s="8">
        <f t="shared" ca="1" si="717"/>
        <v>0</v>
      </c>
      <c r="HW109" s="8">
        <f t="shared" ca="1" si="718"/>
        <v>0</v>
      </c>
      <c r="HX109" s="8">
        <f t="shared" ca="1" si="719"/>
        <v>0</v>
      </c>
      <c r="HY109" s="8">
        <f t="shared" ca="1" si="720"/>
        <v>0</v>
      </c>
      <c r="HZ109" s="8">
        <f t="shared" ca="1" si="721"/>
        <v>0</v>
      </c>
      <c r="IA109" s="8">
        <f t="shared" ca="1" si="722"/>
        <v>0</v>
      </c>
      <c r="IB109" s="8">
        <f t="shared" ca="1" si="723"/>
        <v>0</v>
      </c>
      <c r="IC109" s="8">
        <f t="shared" ca="1" si="724"/>
        <v>0</v>
      </c>
      <c r="ID109" s="8">
        <f t="shared" ca="1" si="725"/>
        <v>0</v>
      </c>
      <c r="IE109" s="8">
        <f t="shared" ca="1" si="726"/>
        <v>0</v>
      </c>
      <c r="IF109" s="8">
        <f t="shared" ca="1" si="727"/>
        <v>0</v>
      </c>
      <c r="IG109" s="8">
        <f t="shared" ca="1" si="728"/>
        <v>0</v>
      </c>
      <c r="IH109" s="8">
        <f t="shared" ca="1" si="729"/>
        <v>0</v>
      </c>
      <c r="II109" s="8">
        <f t="shared" ca="1" si="730"/>
        <v>0</v>
      </c>
      <c r="IJ109" s="8">
        <f t="shared" ca="1" si="731"/>
        <v>0</v>
      </c>
      <c r="IK109" s="8">
        <f t="shared" ca="1" si="732"/>
        <v>0</v>
      </c>
      <c r="IL109" s="8">
        <f t="shared" ca="1" si="733"/>
        <v>0</v>
      </c>
      <c r="IM109" s="8">
        <f t="shared" ca="1" si="734"/>
        <v>0</v>
      </c>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row>
    <row r="110" spans="1:348" ht="18.399999999999999">
      <c r="A110" s="29"/>
      <c r="B110" s="16"/>
      <c r="C110" s="249"/>
      <c r="D110" s="249"/>
      <c r="E110" s="156"/>
      <c r="F110" s="156"/>
      <c r="G110" s="157"/>
      <c r="H110" s="117" t="str">
        <f>IFERROR(VLOOKUP(E110, 'General Project Info'!$C$32:$I$42, 7, FALSE), "")</f>
        <v/>
      </c>
      <c r="I110" s="118">
        <f>IFERROR(Y110*VLOOKUP(E110, 'General Project Info'!$R$32:$T$42, 3, FALSE), 0)</f>
        <v>0</v>
      </c>
      <c r="J110" s="119">
        <f t="shared" si="750"/>
        <v>0</v>
      </c>
      <c r="K110" s="119">
        <f t="shared" si="735"/>
        <v>0</v>
      </c>
      <c r="L110" s="162"/>
      <c r="M110" s="162"/>
      <c r="N110" s="163"/>
      <c r="O110" s="163"/>
      <c r="P110" s="163"/>
      <c r="Q110" s="153">
        <f t="shared" si="628"/>
        <v>0</v>
      </c>
      <c r="R110" s="16"/>
      <c r="S110" s="29"/>
      <c r="U110" s="26">
        <f>IFERROR(VLOOKUP($E110, 'Unit Conversions Array'!$B$4:$AA$24, 26, FALSE),0)</f>
        <v>0</v>
      </c>
      <c r="V110">
        <f>VLOOKUP(E110, 'General Project Info'!$R$32:$W$42, 6, FALSE)</f>
        <v>1</v>
      </c>
      <c r="W110">
        <f t="shared" si="629"/>
        <v>0</v>
      </c>
      <c r="X110">
        <f>IFERROR(G110*INDEX('Unit Conversions Array'!$E$4:$Y$24, MATCH('Scenarios &amp; Measures'!E110, 'Unit Conversions Array'!$B$4:$B$24, 0), MATCH('Scenarios &amp; Measures'!H110, 'Unit Conversions Array'!$E$3:$Y$3, 0)), 0)</f>
        <v>0</v>
      </c>
      <c r="Y110" s="8">
        <f t="shared" si="736"/>
        <v>0</v>
      </c>
      <c r="Z110" s="111" t="str">
        <f t="shared" si="752"/>
        <v/>
      </c>
      <c r="AA110" s="111">
        <f>IFERROR(IF(AND(U110=1,E110="Electricity"),Y110*INDEX('Scenarios &amp; Measures'!$AQ$123:$EM$123,1,MATCH(F110+1,'Scenarios &amp; Measures'!$AQ$122:$EM$122,0)), IF(U110=1,$Y110*VLOOKUP($E110, 'General Project Info'!$R$32:$W$42, 5, FALSE),0)),0)</f>
        <v>0</v>
      </c>
      <c r="AB110" s="93">
        <f>IF(E110="Electricity",Y110*SUM(INDEX('Scenarios &amp; Measures'!$AQ$123:$EM$123,1,MATCH(F110+1,'Scenarios &amp; Measures'!$AQ$122:$EM$122,0)):INDEX('Scenarios &amp; Measures'!$AQ$123:$EM$123,1,MATCH(F110+'General Project Info'!$F$20,'Scenarios &amp; Measures'!$AQ$122:$EM$122,0))),SUMIF(E110,"Solar_PV_or_Wind",J110)*$Y$10)</f>
        <v>0</v>
      </c>
      <c r="AC110" s="111">
        <f>IFERROR(IF(U110=0, Y110*VLOOKUP(E110, 'General Project Info'!$R$32:$W$42, 5, FALSE), 0), 0)</f>
        <v>0</v>
      </c>
      <c r="AD110" s="11">
        <f t="shared" si="749"/>
        <v>0</v>
      </c>
      <c r="AE110" s="11">
        <f t="shared" si="738"/>
        <v>20</v>
      </c>
      <c r="AF110" s="11">
        <f t="shared" si="739"/>
        <v>-20</v>
      </c>
      <c r="AG110" s="11">
        <f t="shared" si="740"/>
        <v>0</v>
      </c>
      <c r="AH110">
        <f t="shared" si="630"/>
        <v>0</v>
      </c>
      <c r="AI110" s="116">
        <f t="shared" ca="1" si="741"/>
        <v>0</v>
      </c>
      <c r="AJ110" s="116">
        <f t="shared" ca="1" si="742"/>
        <v>0</v>
      </c>
      <c r="AK110" s="11">
        <f t="shared" ca="1" si="743"/>
        <v>0</v>
      </c>
      <c r="AL110" s="11">
        <f>IF($W$10="RECs", -AA110/VLOOKUP("RECs", 'General Project Info'!$R$32:$W$42, 5, FALSE)*$W$11*IF($Y$11=$AB$12, $Y$10, (1/($AB$12-$Y$11))*(1-($Y$11/$AB$12)^$Y$10)*$AB$12), 0)</f>
        <v>0</v>
      </c>
      <c r="AM110" s="11">
        <f t="shared" si="631"/>
        <v>0</v>
      </c>
      <c r="AN110" s="11">
        <f t="shared" si="632"/>
        <v>0</v>
      </c>
      <c r="AO110" s="11">
        <f t="shared" ca="1" si="744"/>
        <v>0</v>
      </c>
      <c r="AQ110" s="93">
        <f t="shared" ca="1" si="745"/>
        <v>0</v>
      </c>
      <c r="AR110" s="93">
        <f t="shared" ref="AR110:DC113" ca="1" si="755">IFERROR(IF(AR$8&gt;=$F110,IF((AR$8-$F110)&gt;=$Y$10, 0, IF(MOD($AG110+(AR$8-$F110), $L110)=0, (($N110-$O110)*$AB$11^AR$99), 0)),0), 0)</f>
        <v>0</v>
      </c>
      <c r="AS110" s="93">
        <f t="shared" ca="1" si="755"/>
        <v>0</v>
      </c>
      <c r="AT110" s="93">
        <f t="shared" ca="1" si="755"/>
        <v>0</v>
      </c>
      <c r="AU110" s="93">
        <f t="shared" ca="1" si="755"/>
        <v>0</v>
      </c>
      <c r="AV110" s="93">
        <f t="shared" ca="1" si="755"/>
        <v>0</v>
      </c>
      <c r="AW110" s="93">
        <f t="shared" ca="1" si="755"/>
        <v>0</v>
      </c>
      <c r="AX110" s="93">
        <f t="shared" ca="1" si="755"/>
        <v>0</v>
      </c>
      <c r="AY110" s="93">
        <f t="shared" ca="1" si="755"/>
        <v>0</v>
      </c>
      <c r="AZ110" s="93">
        <f t="shared" ca="1" si="755"/>
        <v>0</v>
      </c>
      <c r="BA110" s="93">
        <f t="shared" ca="1" si="755"/>
        <v>0</v>
      </c>
      <c r="BB110" s="93">
        <f t="shared" ca="1" si="755"/>
        <v>0</v>
      </c>
      <c r="BC110" s="93">
        <f t="shared" ca="1" si="755"/>
        <v>0</v>
      </c>
      <c r="BD110" s="93">
        <f t="shared" ca="1" si="755"/>
        <v>0</v>
      </c>
      <c r="BE110" s="93">
        <f t="shared" ca="1" si="755"/>
        <v>0</v>
      </c>
      <c r="BF110" s="93">
        <f t="shared" ca="1" si="755"/>
        <v>0</v>
      </c>
      <c r="BG110" s="93">
        <f t="shared" ca="1" si="755"/>
        <v>0</v>
      </c>
      <c r="BH110" s="93">
        <f t="shared" ca="1" si="755"/>
        <v>0</v>
      </c>
      <c r="BI110" s="93">
        <f t="shared" ca="1" si="755"/>
        <v>0</v>
      </c>
      <c r="BJ110" s="93">
        <f t="shared" ca="1" si="755"/>
        <v>0</v>
      </c>
      <c r="BK110" s="93">
        <f t="shared" ca="1" si="755"/>
        <v>0</v>
      </c>
      <c r="BL110" s="93">
        <f t="shared" ca="1" si="755"/>
        <v>0</v>
      </c>
      <c r="BM110" s="93">
        <f t="shared" ca="1" si="755"/>
        <v>0</v>
      </c>
      <c r="BN110" s="93">
        <f t="shared" ca="1" si="755"/>
        <v>0</v>
      </c>
      <c r="BO110" s="93">
        <f t="shared" ca="1" si="755"/>
        <v>0</v>
      </c>
      <c r="BP110" s="93">
        <f t="shared" ca="1" si="755"/>
        <v>0</v>
      </c>
      <c r="BQ110" s="93">
        <f t="shared" ca="1" si="755"/>
        <v>0</v>
      </c>
      <c r="BR110" s="93">
        <f t="shared" ca="1" si="755"/>
        <v>0</v>
      </c>
      <c r="BS110" s="93">
        <f t="shared" ca="1" si="755"/>
        <v>0</v>
      </c>
      <c r="BT110" s="93">
        <f t="shared" ca="1" si="755"/>
        <v>0</v>
      </c>
      <c r="BU110" s="93">
        <f t="shared" ca="1" si="755"/>
        <v>0</v>
      </c>
      <c r="BV110" s="93">
        <f t="shared" ca="1" si="755"/>
        <v>0</v>
      </c>
      <c r="BW110" s="93">
        <f t="shared" ca="1" si="755"/>
        <v>0</v>
      </c>
      <c r="BX110" s="93">
        <f t="shared" ca="1" si="755"/>
        <v>0</v>
      </c>
      <c r="BY110" s="93">
        <f t="shared" ca="1" si="755"/>
        <v>0</v>
      </c>
      <c r="BZ110" s="93">
        <f t="shared" ca="1" si="755"/>
        <v>0</v>
      </c>
      <c r="CA110" s="93">
        <f t="shared" ca="1" si="755"/>
        <v>0</v>
      </c>
      <c r="CB110" s="93">
        <f t="shared" ca="1" si="755"/>
        <v>0</v>
      </c>
      <c r="CC110" s="93">
        <f t="shared" ca="1" si="755"/>
        <v>0</v>
      </c>
      <c r="CD110" s="93">
        <f t="shared" ca="1" si="755"/>
        <v>0</v>
      </c>
      <c r="CE110" s="93">
        <f t="shared" ca="1" si="755"/>
        <v>0</v>
      </c>
      <c r="CF110" s="93">
        <f t="shared" ca="1" si="755"/>
        <v>0</v>
      </c>
      <c r="CG110" s="93">
        <f t="shared" ca="1" si="755"/>
        <v>0</v>
      </c>
      <c r="CH110" s="93">
        <f t="shared" ca="1" si="755"/>
        <v>0</v>
      </c>
      <c r="CI110" s="93">
        <f t="shared" ca="1" si="755"/>
        <v>0</v>
      </c>
      <c r="CJ110" s="93">
        <f t="shared" ca="1" si="755"/>
        <v>0</v>
      </c>
      <c r="CK110" s="93">
        <f t="shared" ca="1" si="755"/>
        <v>0</v>
      </c>
      <c r="CL110" s="93">
        <f t="shared" ca="1" si="755"/>
        <v>0</v>
      </c>
      <c r="CM110" s="93">
        <f t="shared" ca="1" si="755"/>
        <v>0</v>
      </c>
      <c r="CN110" s="93">
        <f t="shared" ca="1" si="755"/>
        <v>0</v>
      </c>
      <c r="CO110" s="93">
        <f t="shared" ca="1" si="755"/>
        <v>0</v>
      </c>
      <c r="CP110" s="93">
        <f t="shared" ca="1" si="755"/>
        <v>0</v>
      </c>
      <c r="CQ110" s="93">
        <f t="shared" ca="1" si="755"/>
        <v>0</v>
      </c>
      <c r="CR110" s="93">
        <f t="shared" ca="1" si="755"/>
        <v>0</v>
      </c>
      <c r="CS110" s="93">
        <f t="shared" ca="1" si="755"/>
        <v>0</v>
      </c>
      <c r="CT110" s="93">
        <f t="shared" ca="1" si="755"/>
        <v>0</v>
      </c>
      <c r="CU110" s="93">
        <f t="shared" ca="1" si="755"/>
        <v>0</v>
      </c>
      <c r="CV110" s="93">
        <f t="shared" ca="1" si="755"/>
        <v>0</v>
      </c>
      <c r="CW110" s="93">
        <f t="shared" ca="1" si="755"/>
        <v>0</v>
      </c>
      <c r="CX110" s="93">
        <f t="shared" ca="1" si="755"/>
        <v>0</v>
      </c>
      <c r="CY110" s="93">
        <f t="shared" ca="1" si="755"/>
        <v>0</v>
      </c>
      <c r="CZ110" s="93">
        <f t="shared" ca="1" si="755"/>
        <v>0</v>
      </c>
      <c r="DA110" s="93">
        <f t="shared" ca="1" si="755"/>
        <v>0</v>
      </c>
      <c r="DB110" s="93">
        <f t="shared" ca="1" si="755"/>
        <v>0</v>
      </c>
      <c r="DC110" s="93">
        <f t="shared" ca="1" si="755"/>
        <v>0</v>
      </c>
      <c r="DD110" s="93">
        <f t="shared" ca="1" si="754"/>
        <v>0</v>
      </c>
      <c r="DE110" s="93">
        <f t="shared" ca="1" si="754"/>
        <v>0</v>
      </c>
      <c r="DF110" s="93">
        <f t="shared" ca="1" si="754"/>
        <v>0</v>
      </c>
      <c r="DG110" s="93">
        <f t="shared" ca="1" si="754"/>
        <v>0</v>
      </c>
      <c r="DH110" s="93">
        <f t="shared" ca="1" si="754"/>
        <v>0</v>
      </c>
      <c r="DI110" s="93">
        <f t="shared" ca="1" si="754"/>
        <v>0</v>
      </c>
      <c r="DJ110" s="93">
        <f t="shared" ca="1" si="754"/>
        <v>0</v>
      </c>
      <c r="DK110" s="93">
        <f t="shared" ca="1" si="754"/>
        <v>0</v>
      </c>
      <c r="DL110" s="93">
        <f t="shared" ca="1" si="754"/>
        <v>0</v>
      </c>
      <c r="DM110" s="93">
        <f t="shared" ca="1" si="754"/>
        <v>0</v>
      </c>
      <c r="DN110" s="93">
        <f t="shared" ca="1" si="754"/>
        <v>0</v>
      </c>
      <c r="DO110" s="93">
        <f t="shared" ca="1" si="754"/>
        <v>0</v>
      </c>
      <c r="DP110" s="93">
        <f t="shared" ca="1" si="754"/>
        <v>0</v>
      </c>
      <c r="DQ110" s="93">
        <f t="shared" ca="1" si="754"/>
        <v>0</v>
      </c>
      <c r="DR110" s="93">
        <f t="shared" ca="1" si="754"/>
        <v>0</v>
      </c>
      <c r="DS110" s="93">
        <f t="shared" ca="1" si="754"/>
        <v>0</v>
      </c>
      <c r="DT110" s="93">
        <f t="shared" ca="1" si="754"/>
        <v>0</v>
      </c>
      <c r="DU110" s="93">
        <f t="shared" ca="1" si="754"/>
        <v>0</v>
      </c>
      <c r="DV110" s="93">
        <f t="shared" ca="1" si="754"/>
        <v>0</v>
      </c>
      <c r="DW110" s="93">
        <f t="shared" ca="1" si="754"/>
        <v>0</v>
      </c>
      <c r="DX110" s="93">
        <f t="shared" ca="1" si="754"/>
        <v>0</v>
      </c>
      <c r="DY110" s="93">
        <f t="shared" ca="1" si="754"/>
        <v>0</v>
      </c>
      <c r="DZ110" s="93">
        <f t="shared" ca="1" si="754"/>
        <v>0</v>
      </c>
      <c r="EA110" s="93">
        <f t="shared" ca="1" si="754"/>
        <v>0</v>
      </c>
      <c r="EB110" s="93">
        <f t="shared" ca="1" si="754"/>
        <v>0</v>
      </c>
      <c r="EC110" s="93">
        <f t="shared" ca="1" si="754"/>
        <v>0</v>
      </c>
      <c r="ED110" s="93">
        <f t="shared" ca="1" si="754"/>
        <v>0</v>
      </c>
      <c r="EE110" s="93">
        <f t="shared" ca="1" si="754"/>
        <v>0</v>
      </c>
      <c r="EF110" s="93">
        <f t="shared" ca="1" si="754"/>
        <v>0</v>
      </c>
      <c r="EG110" s="93">
        <f t="shared" ca="1" si="754"/>
        <v>0</v>
      </c>
      <c r="EH110" s="93">
        <f t="shared" ca="1" si="754"/>
        <v>0</v>
      </c>
      <c r="EI110" s="93">
        <f t="shared" ca="1" si="754"/>
        <v>0</v>
      </c>
      <c r="EJ110" s="93">
        <f t="shared" ca="1" si="754"/>
        <v>0</v>
      </c>
      <c r="EK110" s="93">
        <f t="shared" ca="1" si="754"/>
        <v>0</v>
      </c>
      <c r="EL110" s="93">
        <f t="shared" ca="1" si="754"/>
        <v>0</v>
      </c>
      <c r="EM110" s="93">
        <f t="shared" ca="1" si="754"/>
        <v>0</v>
      </c>
      <c r="EO110" s="8"/>
      <c r="EP110" s="93"/>
      <c r="EQ110" s="8">
        <f t="shared" ca="1" si="746"/>
        <v>0</v>
      </c>
      <c r="ER110" s="8">
        <f t="shared" ca="1" si="635"/>
        <v>0</v>
      </c>
      <c r="ES110" s="8">
        <f t="shared" ca="1" si="636"/>
        <v>0</v>
      </c>
      <c r="ET110" s="8">
        <f t="shared" ca="1" si="637"/>
        <v>0</v>
      </c>
      <c r="EU110" s="8">
        <f t="shared" ca="1" si="638"/>
        <v>0</v>
      </c>
      <c r="EV110" s="8">
        <f t="shared" ca="1" si="639"/>
        <v>0</v>
      </c>
      <c r="EW110" s="8">
        <f t="shared" ca="1" si="640"/>
        <v>0</v>
      </c>
      <c r="EX110" s="8">
        <f t="shared" ca="1" si="641"/>
        <v>0</v>
      </c>
      <c r="EY110" s="8">
        <f t="shared" ca="1" si="642"/>
        <v>0</v>
      </c>
      <c r="EZ110" s="8">
        <f t="shared" ca="1" si="643"/>
        <v>0</v>
      </c>
      <c r="FA110" s="8">
        <f t="shared" ca="1" si="644"/>
        <v>0</v>
      </c>
      <c r="FB110" s="8">
        <f t="shared" ca="1" si="645"/>
        <v>0</v>
      </c>
      <c r="FC110" s="8">
        <f t="shared" ca="1" si="646"/>
        <v>0</v>
      </c>
      <c r="FD110" s="8">
        <f t="shared" ca="1" si="647"/>
        <v>0</v>
      </c>
      <c r="FE110" s="8">
        <f t="shared" ca="1" si="648"/>
        <v>0</v>
      </c>
      <c r="FF110" s="8">
        <f t="shared" ca="1" si="649"/>
        <v>0</v>
      </c>
      <c r="FG110" s="8">
        <f t="shared" ca="1" si="650"/>
        <v>0</v>
      </c>
      <c r="FH110" s="8">
        <f t="shared" ca="1" si="651"/>
        <v>0</v>
      </c>
      <c r="FI110" s="8">
        <f t="shared" ca="1" si="652"/>
        <v>0</v>
      </c>
      <c r="FJ110" s="8">
        <f t="shared" ca="1" si="653"/>
        <v>0</v>
      </c>
      <c r="FK110" s="8">
        <f t="shared" ca="1" si="654"/>
        <v>0</v>
      </c>
      <c r="FL110" s="8">
        <f t="shared" ca="1" si="655"/>
        <v>0</v>
      </c>
      <c r="FM110" s="8">
        <f t="shared" ca="1" si="656"/>
        <v>0</v>
      </c>
      <c r="FN110" s="8">
        <f t="shared" ca="1" si="657"/>
        <v>0</v>
      </c>
      <c r="FO110" s="8">
        <f t="shared" ca="1" si="658"/>
        <v>0</v>
      </c>
      <c r="FP110" s="8">
        <f t="shared" ca="1" si="659"/>
        <v>0</v>
      </c>
      <c r="FQ110" s="8">
        <f t="shared" ca="1" si="660"/>
        <v>0</v>
      </c>
      <c r="FR110" s="8">
        <f t="shared" ca="1" si="661"/>
        <v>0</v>
      </c>
      <c r="FS110" s="8">
        <f t="shared" ca="1" si="662"/>
        <v>0</v>
      </c>
      <c r="FT110" s="8">
        <f t="shared" ca="1" si="663"/>
        <v>0</v>
      </c>
      <c r="FU110" s="8">
        <f t="shared" ca="1" si="664"/>
        <v>0</v>
      </c>
      <c r="FV110" s="8">
        <f t="shared" ca="1" si="665"/>
        <v>0</v>
      </c>
      <c r="FW110" s="8">
        <f t="shared" ca="1" si="666"/>
        <v>0</v>
      </c>
      <c r="FX110" s="8">
        <f t="shared" ca="1" si="667"/>
        <v>0</v>
      </c>
      <c r="FY110" s="8">
        <f t="shared" ca="1" si="668"/>
        <v>0</v>
      </c>
      <c r="FZ110" s="8">
        <f t="shared" ca="1" si="669"/>
        <v>0</v>
      </c>
      <c r="GA110" s="8">
        <f t="shared" ca="1" si="670"/>
        <v>0</v>
      </c>
      <c r="GB110" s="8">
        <f t="shared" ca="1" si="671"/>
        <v>0</v>
      </c>
      <c r="GC110" s="8">
        <f t="shared" ca="1" si="672"/>
        <v>0</v>
      </c>
      <c r="GD110" s="8">
        <f t="shared" ca="1" si="673"/>
        <v>0</v>
      </c>
      <c r="GE110" s="8">
        <f t="shared" ca="1" si="674"/>
        <v>0</v>
      </c>
      <c r="GF110" s="8">
        <f t="shared" ca="1" si="675"/>
        <v>0</v>
      </c>
      <c r="GG110" s="8">
        <f t="shared" ca="1" si="676"/>
        <v>0</v>
      </c>
      <c r="GH110" s="8">
        <f t="shared" ca="1" si="677"/>
        <v>0</v>
      </c>
      <c r="GI110" s="8">
        <f t="shared" ca="1" si="678"/>
        <v>0</v>
      </c>
      <c r="GJ110" s="8">
        <f t="shared" ca="1" si="679"/>
        <v>0</v>
      </c>
      <c r="GK110" s="8">
        <f t="shared" ca="1" si="680"/>
        <v>0</v>
      </c>
      <c r="GL110" s="8">
        <f t="shared" ca="1" si="681"/>
        <v>0</v>
      </c>
      <c r="GM110" s="8">
        <f t="shared" ca="1" si="682"/>
        <v>0</v>
      </c>
      <c r="GN110" s="8">
        <f t="shared" ca="1" si="683"/>
        <v>0</v>
      </c>
      <c r="GO110" s="8">
        <f t="shared" ca="1" si="684"/>
        <v>0</v>
      </c>
      <c r="GP110" s="8">
        <f t="shared" ca="1" si="685"/>
        <v>0</v>
      </c>
      <c r="GQ110" s="8">
        <f t="shared" ca="1" si="686"/>
        <v>0</v>
      </c>
      <c r="GR110" s="8">
        <f t="shared" ca="1" si="687"/>
        <v>0</v>
      </c>
      <c r="GS110" s="8">
        <f t="shared" ca="1" si="688"/>
        <v>0</v>
      </c>
      <c r="GT110" s="8">
        <f t="shared" ca="1" si="689"/>
        <v>0</v>
      </c>
      <c r="GU110" s="8">
        <f t="shared" ca="1" si="690"/>
        <v>0</v>
      </c>
      <c r="GV110" s="8">
        <f t="shared" ca="1" si="691"/>
        <v>0</v>
      </c>
      <c r="GW110" s="8">
        <f t="shared" ca="1" si="692"/>
        <v>0</v>
      </c>
      <c r="GX110" s="8">
        <f t="shared" ca="1" si="693"/>
        <v>0</v>
      </c>
      <c r="GY110" s="8">
        <f t="shared" ca="1" si="694"/>
        <v>0</v>
      </c>
      <c r="GZ110" s="8">
        <f t="shared" ca="1" si="695"/>
        <v>0</v>
      </c>
      <c r="HA110" s="8">
        <f t="shared" ca="1" si="696"/>
        <v>0</v>
      </c>
      <c r="HB110" s="8">
        <f t="shared" ca="1" si="697"/>
        <v>0</v>
      </c>
      <c r="HC110" s="8">
        <f t="shared" ca="1" si="698"/>
        <v>0</v>
      </c>
      <c r="HD110" s="8">
        <f t="shared" ca="1" si="699"/>
        <v>0</v>
      </c>
      <c r="HE110" s="8">
        <f t="shared" ca="1" si="700"/>
        <v>0</v>
      </c>
      <c r="HF110" s="8">
        <f t="shared" ca="1" si="701"/>
        <v>0</v>
      </c>
      <c r="HG110" s="8">
        <f t="shared" ca="1" si="702"/>
        <v>0</v>
      </c>
      <c r="HH110" s="8">
        <f t="shared" ca="1" si="703"/>
        <v>0</v>
      </c>
      <c r="HI110" s="8">
        <f t="shared" ca="1" si="704"/>
        <v>0</v>
      </c>
      <c r="HJ110" s="8">
        <f t="shared" ca="1" si="705"/>
        <v>0</v>
      </c>
      <c r="HK110" s="8">
        <f t="shared" ca="1" si="706"/>
        <v>0</v>
      </c>
      <c r="HL110" s="8">
        <f t="shared" ca="1" si="707"/>
        <v>0</v>
      </c>
      <c r="HM110" s="8">
        <f t="shared" ca="1" si="708"/>
        <v>0</v>
      </c>
      <c r="HN110" s="8">
        <f t="shared" ca="1" si="709"/>
        <v>0</v>
      </c>
      <c r="HO110" s="8">
        <f t="shared" ca="1" si="710"/>
        <v>0</v>
      </c>
      <c r="HP110" s="8">
        <f t="shared" ca="1" si="711"/>
        <v>0</v>
      </c>
      <c r="HQ110" s="8">
        <f t="shared" ca="1" si="712"/>
        <v>0</v>
      </c>
      <c r="HR110" s="8">
        <f t="shared" ca="1" si="713"/>
        <v>0</v>
      </c>
      <c r="HS110" s="8">
        <f t="shared" ca="1" si="714"/>
        <v>0</v>
      </c>
      <c r="HT110" s="8">
        <f t="shared" ca="1" si="715"/>
        <v>0</v>
      </c>
      <c r="HU110" s="8">
        <f t="shared" ca="1" si="716"/>
        <v>0</v>
      </c>
      <c r="HV110" s="8">
        <f t="shared" ca="1" si="717"/>
        <v>0</v>
      </c>
      <c r="HW110" s="8">
        <f t="shared" ca="1" si="718"/>
        <v>0</v>
      </c>
      <c r="HX110" s="8">
        <f t="shared" ca="1" si="719"/>
        <v>0</v>
      </c>
      <c r="HY110" s="8">
        <f t="shared" ca="1" si="720"/>
        <v>0</v>
      </c>
      <c r="HZ110" s="8">
        <f t="shared" ca="1" si="721"/>
        <v>0</v>
      </c>
      <c r="IA110" s="8">
        <f t="shared" ca="1" si="722"/>
        <v>0</v>
      </c>
      <c r="IB110" s="8">
        <f t="shared" ca="1" si="723"/>
        <v>0</v>
      </c>
      <c r="IC110" s="8">
        <f t="shared" ca="1" si="724"/>
        <v>0</v>
      </c>
      <c r="ID110" s="8">
        <f t="shared" ca="1" si="725"/>
        <v>0</v>
      </c>
      <c r="IE110" s="8">
        <f t="shared" ca="1" si="726"/>
        <v>0</v>
      </c>
      <c r="IF110" s="8">
        <f t="shared" ca="1" si="727"/>
        <v>0</v>
      </c>
      <c r="IG110" s="8">
        <f t="shared" ca="1" si="728"/>
        <v>0</v>
      </c>
      <c r="IH110" s="8">
        <f t="shared" ca="1" si="729"/>
        <v>0</v>
      </c>
      <c r="II110" s="8">
        <f t="shared" ca="1" si="730"/>
        <v>0</v>
      </c>
      <c r="IJ110" s="8">
        <f t="shared" ca="1" si="731"/>
        <v>0</v>
      </c>
      <c r="IK110" s="8">
        <f t="shared" ca="1" si="732"/>
        <v>0</v>
      </c>
      <c r="IL110" s="8">
        <f t="shared" ca="1" si="733"/>
        <v>0</v>
      </c>
      <c r="IM110" s="8">
        <f t="shared" ca="1" si="734"/>
        <v>0</v>
      </c>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row>
    <row r="111" spans="1:348" ht="18.399999999999999">
      <c r="A111" s="29"/>
      <c r="B111" s="16"/>
      <c r="C111" s="249"/>
      <c r="D111" s="249"/>
      <c r="E111" s="156"/>
      <c r="F111" s="156"/>
      <c r="G111" s="157"/>
      <c r="H111" s="117" t="str">
        <f>IFERROR(VLOOKUP(E111, 'General Project Info'!$C$32:$I$42, 7, FALSE), "")</f>
        <v/>
      </c>
      <c r="I111" s="118">
        <f>IFERROR(Y111*VLOOKUP(E111, 'General Project Info'!$R$32:$T$42, 3, FALSE), 0)</f>
        <v>0</v>
      </c>
      <c r="J111" s="119">
        <f t="shared" si="750"/>
        <v>0</v>
      </c>
      <c r="K111" s="119">
        <f t="shared" si="735"/>
        <v>0</v>
      </c>
      <c r="L111" s="162"/>
      <c r="M111" s="162"/>
      <c r="N111" s="163"/>
      <c r="O111" s="163"/>
      <c r="P111" s="163"/>
      <c r="Q111" s="153">
        <f t="shared" si="628"/>
        <v>0</v>
      </c>
      <c r="R111" s="16"/>
      <c r="S111" s="29"/>
      <c r="U111" s="26">
        <f>IFERROR(VLOOKUP($E111, 'Unit Conversions Array'!$B$4:$AA$24, 26, FALSE),0)</f>
        <v>0</v>
      </c>
      <c r="V111">
        <f>VLOOKUP(E111, 'General Project Info'!$R$32:$W$42, 6, FALSE)</f>
        <v>1</v>
      </c>
      <c r="W111">
        <f t="shared" si="629"/>
        <v>0</v>
      </c>
      <c r="X111">
        <f>IFERROR(G111*INDEX('Unit Conversions Array'!$E$4:$Y$24, MATCH('Scenarios &amp; Measures'!E111, 'Unit Conversions Array'!$B$4:$B$24, 0), MATCH('Scenarios &amp; Measures'!H111, 'Unit Conversions Array'!$E$3:$Y$3, 0)), 0)</f>
        <v>0</v>
      </c>
      <c r="Y111" s="8">
        <f t="shared" si="736"/>
        <v>0</v>
      </c>
      <c r="Z111" s="111" t="str">
        <f t="shared" si="752"/>
        <v/>
      </c>
      <c r="AA111" s="111">
        <f>IFERROR(IF(AND(U111=1,E111="Electricity"),Y111*INDEX('Scenarios &amp; Measures'!$AQ$123:$EM$123,1,MATCH(F111+1,'Scenarios &amp; Measures'!$AQ$122:$EM$122,0)), IF(U111=1,$Y111*VLOOKUP($E111, 'General Project Info'!$R$32:$W$42, 5, FALSE),0)),0)</f>
        <v>0</v>
      </c>
      <c r="AB111" s="93">
        <f>IF(E111="Electricity",Y111*SUM(INDEX('Scenarios &amp; Measures'!$AQ$123:$EM$123,1,MATCH(F111+1,'Scenarios &amp; Measures'!$AQ$122:$EM$122,0)):INDEX('Scenarios &amp; Measures'!$AQ$123:$EM$123,1,MATCH(F111+'General Project Info'!$F$20,'Scenarios &amp; Measures'!$AQ$122:$EM$122,0))),SUMIF(E111,"Solar_PV_or_Wind",J111)*$Y$10)</f>
        <v>0</v>
      </c>
      <c r="AC111" s="111">
        <f>IFERROR(IF(U111=0, Y111*VLOOKUP(E111, 'General Project Info'!$R$32:$W$42, 5, FALSE), 0), 0)</f>
        <v>0</v>
      </c>
      <c r="AD111" s="11">
        <f t="shared" si="749"/>
        <v>0</v>
      </c>
      <c r="AE111" s="11">
        <f t="shared" si="738"/>
        <v>20</v>
      </c>
      <c r="AF111" s="11">
        <f t="shared" si="739"/>
        <v>-20</v>
      </c>
      <c r="AG111" s="11">
        <f t="shared" si="740"/>
        <v>0</v>
      </c>
      <c r="AH111">
        <f t="shared" si="630"/>
        <v>0</v>
      </c>
      <c r="AI111" s="116">
        <f ca="1">IFERROR(SUMPRODUCT($EQ$12:$IM$12,$EQ111:$IM111)*AB111/1000,0)</f>
        <v>0</v>
      </c>
      <c r="AJ111" s="116">
        <f t="shared" ca="1" si="742"/>
        <v>0</v>
      </c>
      <c r="AK111" s="11">
        <f t="shared" ca="1" si="743"/>
        <v>0</v>
      </c>
      <c r="AL111" s="11">
        <f>IF($W$10="RECs", -AA111/VLOOKUP("RECs", 'General Project Info'!$R$32:$W$42, 5, FALSE)*$W$11*IF($Y$11=$AB$12, $Y$10, (1/($AB$12-$Y$11))*(1-($Y$11/$AB$12)^$Y$10)*$AB$12), 0)</f>
        <v>0</v>
      </c>
      <c r="AM111" s="11">
        <f t="shared" si="631"/>
        <v>0</v>
      </c>
      <c r="AN111" s="11">
        <f t="shared" si="632"/>
        <v>0</v>
      </c>
      <c r="AO111" s="11">
        <f t="shared" ca="1" si="744"/>
        <v>0</v>
      </c>
      <c r="AQ111" s="93">
        <f t="shared" ca="1" si="745"/>
        <v>0</v>
      </c>
      <c r="AR111" s="93">
        <f t="shared" ca="1" si="755"/>
        <v>0</v>
      </c>
      <c r="AS111" s="93">
        <f t="shared" ca="1" si="755"/>
        <v>0</v>
      </c>
      <c r="AT111" s="93">
        <f t="shared" ca="1" si="755"/>
        <v>0</v>
      </c>
      <c r="AU111" s="93">
        <f t="shared" ca="1" si="755"/>
        <v>0</v>
      </c>
      <c r="AV111" s="93">
        <f t="shared" ca="1" si="755"/>
        <v>0</v>
      </c>
      <c r="AW111" s="93">
        <f t="shared" ca="1" si="755"/>
        <v>0</v>
      </c>
      <c r="AX111" s="93">
        <f t="shared" ca="1" si="755"/>
        <v>0</v>
      </c>
      <c r="AY111" s="93">
        <f t="shared" ca="1" si="755"/>
        <v>0</v>
      </c>
      <c r="AZ111" s="93">
        <f t="shared" ca="1" si="755"/>
        <v>0</v>
      </c>
      <c r="BA111" s="93">
        <f t="shared" ca="1" si="755"/>
        <v>0</v>
      </c>
      <c r="BB111" s="93">
        <f t="shared" ca="1" si="755"/>
        <v>0</v>
      </c>
      <c r="BC111" s="93">
        <f t="shared" ca="1" si="755"/>
        <v>0</v>
      </c>
      <c r="BD111" s="93">
        <f t="shared" ca="1" si="755"/>
        <v>0</v>
      </c>
      <c r="BE111" s="93">
        <f t="shared" ca="1" si="755"/>
        <v>0</v>
      </c>
      <c r="BF111" s="93">
        <f t="shared" ca="1" si="755"/>
        <v>0</v>
      </c>
      <c r="BG111" s="93">
        <f t="shared" ca="1" si="755"/>
        <v>0</v>
      </c>
      <c r="BH111" s="93">
        <f t="shared" ca="1" si="755"/>
        <v>0</v>
      </c>
      <c r="BI111" s="93">
        <f t="shared" ca="1" si="755"/>
        <v>0</v>
      </c>
      <c r="BJ111" s="93">
        <f t="shared" ca="1" si="755"/>
        <v>0</v>
      </c>
      <c r="BK111" s="93">
        <f t="shared" ca="1" si="755"/>
        <v>0</v>
      </c>
      <c r="BL111" s="93">
        <f t="shared" ca="1" si="755"/>
        <v>0</v>
      </c>
      <c r="BM111" s="93">
        <f t="shared" ca="1" si="755"/>
        <v>0</v>
      </c>
      <c r="BN111" s="93">
        <f t="shared" ca="1" si="755"/>
        <v>0</v>
      </c>
      <c r="BO111" s="93">
        <f t="shared" ca="1" si="755"/>
        <v>0</v>
      </c>
      <c r="BP111" s="93">
        <f t="shared" ca="1" si="755"/>
        <v>0</v>
      </c>
      <c r="BQ111" s="93">
        <f t="shared" ca="1" si="755"/>
        <v>0</v>
      </c>
      <c r="BR111" s="93">
        <f t="shared" ca="1" si="755"/>
        <v>0</v>
      </c>
      <c r="BS111" s="93">
        <f t="shared" ca="1" si="755"/>
        <v>0</v>
      </c>
      <c r="BT111" s="93">
        <f t="shared" ca="1" si="755"/>
        <v>0</v>
      </c>
      <c r="BU111" s="93">
        <f t="shared" ca="1" si="755"/>
        <v>0</v>
      </c>
      <c r="BV111" s="93">
        <f t="shared" ca="1" si="755"/>
        <v>0</v>
      </c>
      <c r="BW111" s="93">
        <f t="shared" ca="1" si="755"/>
        <v>0</v>
      </c>
      <c r="BX111" s="93">
        <f t="shared" ca="1" si="755"/>
        <v>0</v>
      </c>
      <c r="BY111" s="93">
        <f t="shared" ca="1" si="755"/>
        <v>0</v>
      </c>
      <c r="BZ111" s="93">
        <f t="shared" ca="1" si="755"/>
        <v>0</v>
      </c>
      <c r="CA111" s="93">
        <f t="shared" ca="1" si="755"/>
        <v>0</v>
      </c>
      <c r="CB111" s="93">
        <f t="shared" ca="1" si="755"/>
        <v>0</v>
      </c>
      <c r="CC111" s="93">
        <f t="shared" ca="1" si="755"/>
        <v>0</v>
      </c>
      <c r="CD111" s="93">
        <f t="shared" ca="1" si="755"/>
        <v>0</v>
      </c>
      <c r="CE111" s="93">
        <f t="shared" ca="1" si="755"/>
        <v>0</v>
      </c>
      <c r="CF111" s="93">
        <f t="shared" ca="1" si="755"/>
        <v>0</v>
      </c>
      <c r="CG111" s="93">
        <f t="shared" ca="1" si="755"/>
        <v>0</v>
      </c>
      <c r="CH111" s="93">
        <f t="shared" ca="1" si="755"/>
        <v>0</v>
      </c>
      <c r="CI111" s="93">
        <f t="shared" ca="1" si="755"/>
        <v>0</v>
      </c>
      <c r="CJ111" s="93">
        <f t="shared" ca="1" si="755"/>
        <v>0</v>
      </c>
      <c r="CK111" s="93">
        <f t="shared" ca="1" si="755"/>
        <v>0</v>
      </c>
      <c r="CL111" s="93">
        <f t="shared" ca="1" si="755"/>
        <v>0</v>
      </c>
      <c r="CM111" s="93">
        <f t="shared" ca="1" si="755"/>
        <v>0</v>
      </c>
      <c r="CN111" s="93">
        <f t="shared" ca="1" si="755"/>
        <v>0</v>
      </c>
      <c r="CO111" s="93">
        <f t="shared" ca="1" si="755"/>
        <v>0</v>
      </c>
      <c r="CP111" s="93">
        <f t="shared" ca="1" si="755"/>
        <v>0</v>
      </c>
      <c r="CQ111" s="93">
        <f t="shared" ca="1" si="755"/>
        <v>0</v>
      </c>
      <c r="CR111" s="93">
        <f t="shared" ca="1" si="755"/>
        <v>0</v>
      </c>
      <c r="CS111" s="93">
        <f t="shared" ca="1" si="755"/>
        <v>0</v>
      </c>
      <c r="CT111" s="93">
        <f t="shared" ca="1" si="755"/>
        <v>0</v>
      </c>
      <c r="CU111" s="93">
        <f t="shared" ca="1" si="755"/>
        <v>0</v>
      </c>
      <c r="CV111" s="93">
        <f t="shared" ca="1" si="755"/>
        <v>0</v>
      </c>
      <c r="CW111" s="93">
        <f t="shared" ca="1" si="755"/>
        <v>0</v>
      </c>
      <c r="CX111" s="93">
        <f t="shared" ca="1" si="755"/>
        <v>0</v>
      </c>
      <c r="CY111" s="93">
        <f t="shared" ca="1" si="755"/>
        <v>0</v>
      </c>
      <c r="CZ111" s="93">
        <f t="shared" ca="1" si="755"/>
        <v>0</v>
      </c>
      <c r="DA111" s="93">
        <f t="shared" ca="1" si="755"/>
        <v>0</v>
      </c>
      <c r="DB111" s="93">
        <f t="shared" ca="1" si="755"/>
        <v>0</v>
      </c>
      <c r="DC111" s="93">
        <f t="shared" ca="1" si="755"/>
        <v>0</v>
      </c>
      <c r="DD111" s="93">
        <f t="shared" ca="1" si="754"/>
        <v>0</v>
      </c>
      <c r="DE111" s="93">
        <f t="shared" ca="1" si="754"/>
        <v>0</v>
      </c>
      <c r="DF111" s="93">
        <f t="shared" ca="1" si="754"/>
        <v>0</v>
      </c>
      <c r="DG111" s="93">
        <f t="shared" ca="1" si="754"/>
        <v>0</v>
      </c>
      <c r="DH111" s="93">
        <f t="shared" ca="1" si="754"/>
        <v>0</v>
      </c>
      <c r="DI111" s="93">
        <f t="shared" ca="1" si="754"/>
        <v>0</v>
      </c>
      <c r="DJ111" s="93">
        <f t="shared" ca="1" si="754"/>
        <v>0</v>
      </c>
      <c r="DK111" s="93">
        <f t="shared" ca="1" si="754"/>
        <v>0</v>
      </c>
      <c r="DL111" s="93">
        <f t="shared" ca="1" si="754"/>
        <v>0</v>
      </c>
      <c r="DM111" s="93">
        <f t="shared" ca="1" si="754"/>
        <v>0</v>
      </c>
      <c r="DN111" s="93">
        <f t="shared" ca="1" si="754"/>
        <v>0</v>
      </c>
      <c r="DO111" s="93">
        <f t="shared" ca="1" si="754"/>
        <v>0</v>
      </c>
      <c r="DP111" s="93">
        <f t="shared" ca="1" si="754"/>
        <v>0</v>
      </c>
      <c r="DQ111" s="93">
        <f t="shared" ca="1" si="754"/>
        <v>0</v>
      </c>
      <c r="DR111" s="93">
        <f t="shared" ca="1" si="754"/>
        <v>0</v>
      </c>
      <c r="DS111" s="93">
        <f t="shared" ca="1" si="754"/>
        <v>0</v>
      </c>
      <c r="DT111" s="93">
        <f t="shared" ca="1" si="754"/>
        <v>0</v>
      </c>
      <c r="DU111" s="93">
        <f t="shared" ca="1" si="754"/>
        <v>0</v>
      </c>
      <c r="DV111" s="93">
        <f t="shared" ca="1" si="754"/>
        <v>0</v>
      </c>
      <c r="DW111" s="93">
        <f t="shared" ca="1" si="754"/>
        <v>0</v>
      </c>
      <c r="DX111" s="93">
        <f t="shared" ca="1" si="754"/>
        <v>0</v>
      </c>
      <c r="DY111" s="93">
        <f t="shared" ca="1" si="754"/>
        <v>0</v>
      </c>
      <c r="DZ111" s="93">
        <f t="shared" ca="1" si="754"/>
        <v>0</v>
      </c>
      <c r="EA111" s="93">
        <f t="shared" ca="1" si="754"/>
        <v>0</v>
      </c>
      <c r="EB111" s="93">
        <f t="shared" ca="1" si="754"/>
        <v>0</v>
      </c>
      <c r="EC111" s="93">
        <f t="shared" ca="1" si="754"/>
        <v>0</v>
      </c>
      <c r="ED111" s="93">
        <f t="shared" ca="1" si="754"/>
        <v>0</v>
      </c>
      <c r="EE111" s="93">
        <f t="shared" ca="1" si="754"/>
        <v>0</v>
      </c>
      <c r="EF111" s="93">
        <f t="shared" ca="1" si="754"/>
        <v>0</v>
      </c>
      <c r="EG111" s="93">
        <f t="shared" ca="1" si="754"/>
        <v>0</v>
      </c>
      <c r="EH111" s="93">
        <f t="shared" ca="1" si="754"/>
        <v>0</v>
      </c>
      <c r="EI111" s="93">
        <f t="shared" ca="1" si="754"/>
        <v>0</v>
      </c>
      <c r="EJ111" s="93">
        <f t="shared" ca="1" si="754"/>
        <v>0</v>
      </c>
      <c r="EK111" s="93">
        <f t="shared" ca="1" si="754"/>
        <v>0</v>
      </c>
      <c r="EL111" s="93">
        <f t="shared" ca="1" si="754"/>
        <v>0</v>
      </c>
      <c r="EM111" s="93">
        <f t="shared" ca="1" si="754"/>
        <v>0</v>
      </c>
      <c r="EO111" s="8"/>
      <c r="EP111" s="93"/>
      <c r="EQ111" s="8">
        <f t="shared" ca="1" si="746"/>
        <v>0</v>
      </c>
      <c r="ER111" s="8">
        <f t="shared" ca="1" si="635"/>
        <v>0</v>
      </c>
      <c r="ES111" s="8">
        <f t="shared" ca="1" si="636"/>
        <v>0</v>
      </c>
      <c r="ET111" s="8">
        <f t="shared" ca="1" si="637"/>
        <v>0</v>
      </c>
      <c r="EU111" s="8">
        <f t="shared" ca="1" si="638"/>
        <v>0</v>
      </c>
      <c r="EV111" s="8">
        <f t="shared" ca="1" si="639"/>
        <v>0</v>
      </c>
      <c r="EW111" s="8">
        <f t="shared" ca="1" si="640"/>
        <v>0</v>
      </c>
      <c r="EX111" s="8">
        <f t="shared" ca="1" si="641"/>
        <v>0</v>
      </c>
      <c r="EY111" s="8">
        <f t="shared" ca="1" si="642"/>
        <v>0</v>
      </c>
      <c r="EZ111" s="8">
        <f t="shared" ca="1" si="643"/>
        <v>0</v>
      </c>
      <c r="FA111" s="8">
        <f t="shared" ca="1" si="644"/>
        <v>0</v>
      </c>
      <c r="FB111" s="8">
        <f t="shared" ca="1" si="645"/>
        <v>0</v>
      </c>
      <c r="FC111" s="8">
        <f t="shared" ca="1" si="646"/>
        <v>0</v>
      </c>
      <c r="FD111" s="8">
        <f t="shared" ca="1" si="647"/>
        <v>0</v>
      </c>
      <c r="FE111" s="8">
        <f t="shared" ca="1" si="648"/>
        <v>0</v>
      </c>
      <c r="FF111" s="8">
        <f t="shared" ca="1" si="649"/>
        <v>0</v>
      </c>
      <c r="FG111" s="8">
        <f t="shared" ca="1" si="650"/>
        <v>0</v>
      </c>
      <c r="FH111" s="8">
        <f t="shared" ca="1" si="651"/>
        <v>0</v>
      </c>
      <c r="FI111" s="8">
        <f t="shared" ca="1" si="652"/>
        <v>0</v>
      </c>
      <c r="FJ111" s="8">
        <f t="shared" ca="1" si="653"/>
        <v>0</v>
      </c>
      <c r="FK111" s="8">
        <f t="shared" ca="1" si="654"/>
        <v>0</v>
      </c>
      <c r="FL111" s="8">
        <f t="shared" ca="1" si="655"/>
        <v>0</v>
      </c>
      <c r="FM111" s="8">
        <f t="shared" ca="1" si="656"/>
        <v>0</v>
      </c>
      <c r="FN111" s="8">
        <f t="shared" ca="1" si="657"/>
        <v>0</v>
      </c>
      <c r="FO111" s="8">
        <f t="shared" ca="1" si="658"/>
        <v>0</v>
      </c>
      <c r="FP111" s="8">
        <f t="shared" ca="1" si="659"/>
        <v>0</v>
      </c>
      <c r="FQ111" s="8">
        <f t="shared" ca="1" si="660"/>
        <v>0</v>
      </c>
      <c r="FR111" s="8">
        <f t="shared" ca="1" si="661"/>
        <v>0</v>
      </c>
      <c r="FS111" s="8">
        <f t="shared" ca="1" si="662"/>
        <v>0</v>
      </c>
      <c r="FT111" s="8">
        <f t="shared" ca="1" si="663"/>
        <v>0</v>
      </c>
      <c r="FU111" s="8">
        <f t="shared" ca="1" si="664"/>
        <v>0</v>
      </c>
      <c r="FV111" s="8">
        <f t="shared" ca="1" si="665"/>
        <v>0</v>
      </c>
      <c r="FW111" s="8">
        <f t="shared" ca="1" si="666"/>
        <v>0</v>
      </c>
      <c r="FX111" s="8">
        <f t="shared" ca="1" si="667"/>
        <v>0</v>
      </c>
      <c r="FY111" s="8">
        <f t="shared" ca="1" si="668"/>
        <v>0</v>
      </c>
      <c r="FZ111" s="8">
        <f t="shared" ca="1" si="669"/>
        <v>0</v>
      </c>
      <c r="GA111" s="8">
        <f t="shared" ca="1" si="670"/>
        <v>0</v>
      </c>
      <c r="GB111" s="8">
        <f t="shared" ca="1" si="671"/>
        <v>0</v>
      </c>
      <c r="GC111" s="8">
        <f t="shared" ca="1" si="672"/>
        <v>0</v>
      </c>
      <c r="GD111" s="8">
        <f t="shared" ca="1" si="673"/>
        <v>0</v>
      </c>
      <c r="GE111" s="8">
        <f t="shared" ca="1" si="674"/>
        <v>0</v>
      </c>
      <c r="GF111" s="8">
        <f t="shared" ca="1" si="675"/>
        <v>0</v>
      </c>
      <c r="GG111" s="8">
        <f t="shared" ca="1" si="676"/>
        <v>0</v>
      </c>
      <c r="GH111" s="8">
        <f t="shared" ca="1" si="677"/>
        <v>0</v>
      </c>
      <c r="GI111" s="8">
        <f t="shared" ca="1" si="678"/>
        <v>0</v>
      </c>
      <c r="GJ111" s="8">
        <f t="shared" ca="1" si="679"/>
        <v>0</v>
      </c>
      <c r="GK111" s="8">
        <f t="shared" ca="1" si="680"/>
        <v>0</v>
      </c>
      <c r="GL111" s="8">
        <f t="shared" ca="1" si="681"/>
        <v>0</v>
      </c>
      <c r="GM111" s="8">
        <f t="shared" ca="1" si="682"/>
        <v>0</v>
      </c>
      <c r="GN111" s="8">
        <f t="shared" ca="1" si="683"/>
        <v>0</v>
      </c>
      <c r="GO111" s="8">
        <f t="shared" ca="1" si="684"/>
        <v>0</v>
      </c>
      <c r="GP111" s="8">
        <f t="shared" ca="1" si="685"/>
        <v>0</v>
      </c>
      <c r="GQ111" s="8">
        <f t="shared" ca="1" si="686"/>
        <v>0</v>
      </c>
      <c r="GR111" s="8">
        <f t="shared" ca="1" si="687"/>
        <v>0</v>
      </c>
      <c r="GS111" s="8">
        <f t="shared" ca="1" si="688"/>
        <v>0</v>
      </c>
      <c r="GT111" s="8">
        <f t="shared" ca="1" si="689"/>
        <v>0</v>
      </c>
      <c r="GU111" s="8">
        <f t="shared" ca="1" si="690"/>
        <v>0</v>
      </c>
      <c r="GV111" s="8">
        <f t="shared" ca="1" si="691"/>
        <v>0</v>
      </c>
      <c r="GW111" s="8">
        <f t="shared" ca="1" si="692"/>
        <v>0</v>
      </c>
      <c r="GX111" s="8">
        <f t="shared" ca="1" si="693"/>
        <v>0</v>
      </c>
      <c r="GY111" s="8">
        <f t="shared" ca="1" si="694"/>
        <v>0</v>
      </c>
      <c r="GZ111" s="8">
        <f t="shared" ca="1" si="695"/>
        <v>0</v>
      </c>
      <c r="HA111" s="8">
        <f t="shared" ca="1" si="696"/>
        <v>0</v>
      </c>
      <c r="HB111" s="8">
        <f t="shared" ca="1" si="697"/>
        <v>0</v>
      </c>
      <c r="HC111" s="8">
        <f t="shared" ca="1" si="698"/>
        <v>0</v>
      </c>
      <c r="HD111" s="8">
        <f t="shared" ca="1" si="699"/>
        <v>0</v>
      </c>
      <c r="HE111" s="8">
        <f t="shared" ca="1" si="700"/>
        <v>0</v>
      </c>
      <c r="HF111" s="8">
        <f t="shared" ca="1" si="701"/>
        <v>0</v>
      </c>
      <c r="HG111" s="8">
        <f t="shared" ca="1" si="702"/>
        <v>0</v>
      </c>
      <c r="HH111" s="8">
        <f t="shared" ca="1" si="703"/>
        <v>0</v>
      </c>
      <c r="HI111" s="8">
        <f t="shared" ca="1" si="704"/>
        <v>0</v>
      </c>
      <c r="HJ111" s="8">
        <f t="shared" ca="1" si="705"/>
        <v>0</v>
      </c>
      <c r="HK111" s="8">
        <f t="shared" ca="1" si="706"/>
        <v>0</v>
      </c>
      <c r="HL111" s="8">
        <f t="shared" ca="1" si="707"/>
        <v>0</v>
      </c>
      <c r="HM111" s="8">
        <f t="shared" ca="1" si="708"/>
        <v>0</v>
      </c>
      <c r="HN111" s="8">
        <f t="shared" ca="1" si="709"/>
        <v>0</v>
      </c>
      <c r="HO111" s="8">
        <f t="shared" ca="1" si="710"/>
        <v>0</v>
      </c>
      <c r="HP111" s="8">
        <f t="shared" ca="1" si="711"/>
        <v>0</v>
      </c>
      <c r="HQ111" s="8">
        <f t="shared" ca="1" si="712"/>
        <v>0</v>
      </c>
      <c r="HR111" s="8">
        <f t="shared" ca="1" si="713"/>
        <v>0</v>
      </c>
      <c r="HS111" s="8">
        <f t="shared" ca="1" si="714"/>
        <v>0</v>
      </c>
      <c r="HT111" s="8">
        <f t="shared" ca="1" si="715"/>
        <v>0</v>
      </c>
      <c r="HU111" s="8">
        <f t="shared" ca="1" si="716"/>
        <v>0</v>
      </c>
      <c r="HV111" s="8">
        <f t="shared" ca="1" si="717"/>
        <v>0</v>
      </c>
      <c r="HW111" s="8">
        <f t="shared" ca="1" si="718"/>
        <v>0</v>
      </c>
      <c r="HX111" s="8">
        <f t="shared" ca="1" si="719"/>
        <v>0</v>
      </c>
      <c r="HY111" s="8">
        <f t="shared" ca="1" si="720"/>
        <v>0</v>
      </c>
      <c r="HZ111" s="8">
        <f t="shared" ca="1" si="721"/>
        <v>0</v>
      </c>
      <c r="IA111" s="8">
        <f t="shared" ca="1" si="722"/>
        <v>0</v>
      </c>
      <c r="IB111" s="8">
        <f t="shared" ca="1" si="723"/>
        <v>0</v>
      </c>
      <c r="IC111" s="8">
        <f t="shared" ca="1" si="724"/>
        <v>0</v>
      </c>
      <c r="ID111" s="8">
        <f t="shared" ca="1" si="725"/>
        <v>0</v>
      </c>
      <c r="IE111" s="8">
        <f t="shared" ca="1" si="726"/>
        <v>0</v>
      </c>
      <c r="IF111" s="8">
        <f t="shared" ca="1" si="727"/>
        <v>0</v>
      </c>
      <c r="IG111" s="8">
        <f t="shared" ca="1" si="728"/>
        <v>0</v>
      </c>
      <c r="IH111" s="8">
        <f t="shared" ca="1" si="729"/>
        <v>0</v>
      </c>
      <c r="II111" s="8">
        <f t="shared" ca="1" si="730"/>
        <v>0</v>
      </c>
      <c r="IJ111" s="8">
        <f t="shared" ca="1" si="731"/>
        <v>0</v>
      </c>
      <c r="IK111" s="8">
        <f t="shared" ca="1" si="732"/>
        <v>0</v>
      </c>
      <c r="IL111" s="8">
        <f t="shared" ca="1" si="733"/>
        <v>0</v>
      </c>
      <c r="IM111" s="8">
        <f t="shared" ca="1" si="734"/>
        <v>0</v>
      </c>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row>
    <row r="112" spans="1:348" ht="18.399999999999999">
      <c r="A112" s="29"/>
      <c r="B112" s="16"/>
      <c r="C112" s="249"/>
      <c r="D112" s="249"/>
      <c r="E112" s="156"/>
      <c r="F112" s="156"/>
      <c r="G112" s="157"/>
      <c r="H112" s="117" t="str">
        <f>IFERROR(VLOOKUP(E112, 'General Project Info'!$C$32:$I$42, 7, FALSE), "")</f>
        <v/>
      </c>
      <c r="I112" s="118">
        <f>IFERROR(Y112*VLOOKUP(E112, 'General Project Info'!$R$32:$T$42, 3, FALSE), 0)</f>
        <v>0</v>
      </c>
      <c r="J112" s="119">
        <f t="shared" si="750"/>
        <v>0</v>
      </c>
      <c r="K112" s="119">
        <f t="shared" si="735"/>
        <v>0</v>
      </c>
      <c r="L112" s="162"/>
      <c r="M112" s="162"/>
      <c r="N112" s="163"/>
      <c r="O112" s="163"/>
      <c r="P112" s="163"/>
      <c r="Q112" s="153">
        <f t="shared" si="628"/>
        <v>0</v>
      </c>
      <c r="R112" s="16"/>
      <c r="S112" s="29"/>
      <c r="U112" s="26">
        <f>IFERROR(VLOOKUP($E112, 'Unit Conversions Array'!$B$4:$AA$24, 26, FALSE),0)</f>
        <v>0</v>
      </c>
      <c r="V112">
        <f>VLOOKUP(E112, 'General Project Info'!$R$32:$W$42, 6, FALSE)</f>
        <v>1</v>
      </c>
      <c r="W112">
        <f t="shared" si="629"/>
        <v>0</v>
      </c>
      <c r="X112">
        <f>IFERROR(G112*INDEX('Unit Conversions Array'!$E$4:$Y$24, MATCH('Scenarios &amp; Measures'!E112, 'Unit Conversions Array'!$B$4:$B$24, 0), MATCH('Scenarios &amp; Measures'!H112, 'Unit Conversions Array'!$E$3:$Y$3, 0)), 0)</f>
        <v>0</v>
      </c>
      <c r="Y112" s="8">
        <f t="shared" si="736"/>
        <v>0</v>
      </c>
      <c r="Z112" s="111" t="str">
        <f t="shared" si="752"/>
        <v/>
      </c>
      <c r="AA112" s="111">
        <f>IFERROR(IF(AND(U112=1,E112="Electricity"),Y112*INDEX('Scenarios &amp; Measures'!$AQ$123:$EM$123,1,MATCH(F112+1,'Scenarios &amp; Measures'!$AQ$122:$EM$122,0)), IF(U112=1,$Y112*VLOOKUP($E112, 'General Project Info'!$R$32:$W$42, 5, FALSE),0)),0)</f>
        <v>0</v>
      </c>
      <c r="AB112" s="93">
        <f>IF(E112="Electricity",Y112*SUM(INDEX('Scenarios &amp; Measures'!$AQ$123:$EM$123,1,MATCH(F112+1,'Scenarios &amp; Measures'!$AQ$122:$EM$122,0)):INDEX('Scenarios &amp; Measures'!$AQ$123:$EM$123,1,MATCH(F112+'General Project Info'!$F$20,'Scenarios &amp; Measures'!$AQ$122:$EM$122,0))),SUMIF(E112,"Solar_PV_or_Wind",J112)*$Y$10)</f>
        <v>0</v>
      </c>
      <c r="AC112" s="111">
        <f>IFERROR(IF(U112=0, Y112*VLOOKUP(E112, 'General Project Info'!$R$32:$W$42, 5, FALSE), 0), 0)</f>
        <v>0</v>
      </c>
      <c r="AD112" s="11">
        <f t="shared" si="749"/>
        <v>0</v>
      </c>
      <c r="AE112" s="11">
        <f t="shared" si="738"/>
        <v>20</v>
      </c>
      <c r="AF112" s="11">
        <f t="shared" si="739"/>
        <v>-20</v>
      </c>
      <c r="AG112" s="11">
        <f t="shared" si="740"/>
        <v>0</v>
      </c>
      <c r="AH112">
        <f t="shared" si="630"/>
        <v>0</v>
      </c>
      <c r="AI112" s="116">
        <f t="shared" ca="1" si="741"/>
        <v>0</v>
      </c>
      <c r="AJ112" s="116">
        <f t="shared" ca="1" si="742"/>
        <v>0</v>
      </c>
      <c r="AK112" s="11">
        <f t="shared" ca="1" si="743"/>
        <v>0</v>
      </c>
      <c r="AL112" s="11">
        <f>IF($W$10="RECs", -AA112/VLOOKUP("RECs", 'General Project Info'!$R$32:$W$42, 5, FALSE)*$W$11*IF($Y$11=$AB$12, $Y$10, (1/($AB$12-$Y$11))*(1-($Y$11/$AB$12)^$Y$10)*$AB$12), 0)</f>
        <v>0</v>
      </c>
      <c r="AM112" s="11">
        <f t="shared" si="631"/>
        <v>0</v>
      </c>
      <c r="AN112" s="11">
        <f t="shared" si="632"/>
        <v>0</v>
      </c>
      <c r="AO112" s="11">
        <f t="shared" ca="1" si="744"/>
        <v>0</v>
      </c>
      <c r="AQ112" s="93">
        <f t="shared" ca="1" si="745"/>
        <v>0</v>
      </c>
      <c r="AR112" s="93">
        <f t="shared" ca="1" si="755"/>
        <v>0</v>
      </c>
      <c r="AS112" s="93">
        <f t="shared" ca="1" si="755"/>
        <v>0</v>
      </c>
      <c r="AT112" s="93">
        <f t="shared" ca="1" si="755"/>
        <v>0</v>
      </c>
      <c r="AU112" s="93">
        <f t="shared" ca="1" si="755"/>
        <v>0</v>
      </c>
      <c r="AV112" s="93">
        <f t="shared" ca="1" si="755"/>
        <v>0</v>
      </c>
      <c r="AW112" s="93">
        <f t="shared" ca="1" si="755"/>
        <v>0</v>
      </c>
      <c r="AX112" s="93">
        <f t="shared" ca="1" si="755"/>
        <v>0</v>
      </c>
      <c r="AY112" s="93">
        <f t="shared" ca="1" si="755"/>
        <v>0</v>
      </c>
      <c r="AZ112" s="93">
        <f t="shared" ca="1" si="755"/>
        <v>0</v>
      </c>
      <c r="BA112" s="93">
        <f t="shared" ca="1" si="755"/>
        <v>0</v>
      </c>
      <c r="BB112" s="93">
        <f t="shared" ca="1" si="755"/>
        <v>0</v>
      </c>
      <c r="BC112" s="93">
        <f t="shared" ca="1" si="755"/>
        <v>0</v>
      </c>
      <c r="BD112" s="93">
        <f t="shared" ca="1" si="755"/>
        <v>0</v>
      </c>
      <c r="BE112" s="93">
        <f t="shared" ca="1" si="755"/>
        <v>0</v>
      </c>
      <c r="BF112" s="93">
        <f t="shared" ca="1" si="755"/>
        <v>0</v>
      </c>
      <c r="BG112" s="93">
        <f t="shared" ca="1" si="755"/>
        <v>0</v>
      </c>
      <c r="BH112" s="93">
        <f t="shared" ca="1" si="755"/>
        <v>0</v>
      </c>
      <c r="BI112" s="93">
        <f t="shared" ca="1" si="755"/>
        <v>0</v>
      </c>
      <c r="BJ112" s="93">
        <f t="shared" ca="1" si="755"/>
        <v>0</v>
      </c>
      <c r="BK112" s="93">
        <f t="shared" ca="1" si="755"/>
        <v>0</v>
      </c>
      <c r="BL112" s="93">
        <f t="shared" ca="1" si="755"/>
        <v>0</v>
      </c>
      <c r="BM112" s="93">
        <f t="shared" ca="1" si="755"/>
        <v>0</v>
      </c>
      <c r="BN112" s="93">
        <f t="shared" ca="1" si="755"/>
        <v>0</v>
      </c>
      <c r="BO112" s="93">
        <f t="shared" ca="1" si="755"/>
        <v>0</v>
      </c>
      <c r="BP112" s="93">
        <f t="shared" ca="1" si="755"/>
        <v>0</v>
      </c>
      <c r="BQ112" s="93">
        <f t="shared" ca="1" si="755"/>
        <v>0</v>
      </c>
      <c r="BR112" s="93">
        <f t="shared" ca="1" si="755"/>
        <v>0</v>
      </c>
      <c r="BS112" s="93">
        <f t="shared" ca="1" si="755"/>
        <v>0</v>
      </c>
      <c r="BT112" s="93">
        <f t="shared" ca="1" si="755"/>
        <v>0</v>
      </c>
      <c r="BU112" s="93">
        <f t="shared" ca="1" si="755"/>
        <v>0</v>
      </c>
      <c r="BV112" s="93">
        <f t="shared" ca="1" si="755"/>
        <v>0</v>
      </c>
      <c r="BW112" s="93">
        <f t="shared" ca="1" si="755"/>
        <v>0</v>
      </c>
      <c r="BX112" s="93">
        <f t="shared" ca="1" si="755"/>
        <v>0</v>
      </c>
      <c r="BY112" s="93">
        <f t="shared" ca="1" si="755"/>
        <v>0</v>
      </c>
      <c r="BZ112" s="93">
        <f t="shared" ca="1" si="755"/>
        <v>0</v>
      </c>
      <c r="CA112" s="93">
        <f t="shared" ca="1" si="755"/>
        <v>0</v>
      </c>
      <c r="CB112" s="93">
        <f t="shared" ca="1" si="755"/>
        <v>0</v>
      </c>
      <c r="CC112" s="93">
        <f t="shared" ca="1" si="755"/>
        <v>0</v>
      </c>
      <c r="CD112" s="93">
        <f t="shared" ca="1" si="755"/>
        <v>0</v>
      </c>
      <c r="CE112" s="93">
        <f t="shared" ca="1" si="755"/>
        <v>0</v>
      </c>
      <c r="CF112" s="93">
        <f t="shared" ca="1" si="755"/>
        <v>0</v>
      </c>
      <c r="CG112" s="93">
        <f t="shared" ca="1" si="755"/>
        <v>0</v>
      </c>
      <c r="CH112" s="93">
        <f t="shared" ca="1" si="755"/>
        <v>0</v>
      </c>
      <c r="CI112" s="93">
        <f t="shared" ca="1" si="755"/>
        <v>0</v>
      </c>
      <c r="CJ112" s="93">
        <f t="shared" ca="1" si="755"/>
        <v>0</v>
      </c>
      <c r="CK112" s="93">
        <f t="shared" ca="1" si="755"/>
        <v>0</v>
      </c>
      <c r="CL112" s="93">
        <f t="shared" ca="1" si="755"/>
        <v>0</v>
      </c>
      <c r="CM112" s="93">
        <f t="shared" ca="1" si="755"/>
        <v>0</v>
      </c>
      <c r="CN112" s="93">
        <f t="shared" ca="1" si="755"/>
        <v>0</v>
      </c>
      <c r="CO112" s="93">
        <f t="shared" ca="1" si="755"/>
        <v>0</v>
      </c>
      <c r="CP112" s="93">
        <f t="shared" ca="1" si="755"/>
        <v>0</v>
      </c>
      <c r="CQ112" s="93">
        <f t="shared" ca="1" si="755"/>
        <v>0</v>
      </c>
      <c r="CR112" s="93">
        <f t="shared" ca="1" si="755"/>
        <v>0</v>
      </c>
      <c r="CS112" s="93">
        <f t="shared" ca="1" si="755"/>
        <v>0</v>
      </c>
      <c r="CT112" s="93">
        <f t="shared" ca="1" si="755"/>
        <v>0</v>
      </c>
      <c r="CU112" s="93">
        <f t="shared" ca="1" si="755"/>
        <v>0</v>
      </c>
      <c r="CV112" s="93">
        <f t="shared" ca="1" si="755"/>
        <v>0</v>
      </c>
      <c r="CW112" s="93">
        <f t="shared" ca="1" si="755"/>
        <v>0</v>
      </c>
      <c r="CX112" s="93">
        <f t="shared" ca="1" si="755"/>
        <v>0</v>
      </c>
      <c r="CY112" s="93">
        <f t="shared" ca="1" si="755"/>
        <v>0</v>
      </c>
      <c r="CZ112" s="93">
        <f t="shared" ca="1" si="755"/>
        <v>0</v>
      </c>
      <c r="DA112" s="93">
        <f t="shared" ca="1" si="755"/>
        <v>0</v>
      </c>
      <c r="DB112" s="93">
        <f t="shared" ca="1" si="755"/>
        <v>0</v>
      </c>
      <c r="DC112" s="93">
        <f t="shared" ca="1" si="755"/>
        <v>0</v>
      </c>
      <c r="DD112" s="93">
        <f t="shared" ca="1" si="754"/>
        <v>0</v>
      </c>
      <c r="DE112" s="93">
        <f t="shared" ca="1" si="754"/>
        <v>0</v>
      </c>
      <c r="DF112" s="93">
        <f t="shared" ca="1" si="754"/>
        <v>0</v>
      </c>
      <c r="DG112" s="93">
        <f t="shared" ca="1" si="754"/>
        <v>0</v>
      </c>
      <c r="DH112" s="93">
        <f t="shared" ca="1" si="754"/>
        <v>0</v>
      </c>
      <c r="DI112" s="93">
        <f t="shared" ca="1" si="754"/>
        <v>0</v>
      </c>
      <c r="DJ112" s="93">
        <f t="shared" ca="1" si="754"/>
        <v>0</v>
      </c>
      <c r="DK112" s="93">
        <f t="shared" ca="1" si="754"/>
        <v>0</v>
      </c>
      <c r="DL112" s="93">
        <f t="shared" ca="1" si="754"/>
        <v>0</v>
      </c>
      <c r="DM112" s="93">
        <f t="shared" ca="1" si="754"/>
        <v>0</v>
      </c>
      <c r="DN112" s="93">
        <f t="shared" ca="1" si="754"/>
        <v>0</v>
      </c>
      <c r="DO112" s="93">
        <f t="shared" ca="1" si="754"/>
        <v>0</v>
      </c>
      <c r="DP112" s="93">
        <f t="shared" ca="1" si="754"/>
        <v>0</v>
      </c>
      <c r="DQ112" s="93">
        <f t="shared" ca="1" si="754"/>
        <v>0</v>
      </c>
      <c r="DR112" s="93">
        <f t="shared" ca="1" si="754"/>
        <v>0</v>
      </c>
      <c r="DS112" s="93">
        <f t="shared" ca="1" si="754"/>
        <v>0</v>
      </c>
      <c r="DT112" s="93">
        <f t="shared" ca="1" si="754"/>
        <v>0</v>
      </c>
      <c r="DU112" s="93">
        <f t="shared" ca="1" si="754"/>
        <v>0</v>
      </c>
      <c r="DV112" s="93">
        <f t="shared" ca="1" si="754"/>
        <v>0</v>
      </c>
      <c r="DW112" s="93">
        <f t="shared" ca="1" si="754"/>
        <v>0</v>
      </c>
      <c r="DX112" s="93">
        <f t="shared" ca="1" si="754"/>
        <v>0</v>
      </c>
      <c r="DY112" s="93">
        <f t="shared" ca="1" si="754"/>
        <v>0</v>
      </c>
      <c r="DZ112" s="93">
        <f t="shared" ca="1" si="754"/>
        <v>0</v>
      </c>
      <c r="EA112" s="93">
        <f t="shared" ca="1" si="754"/>
        <v>0</v>
      </c>
      <c r="EB112" s="93">
        <f t="shared" ca="1" si="754"/>
        <v>0</v>
      </c>
      <c r="EC112" s="93">
        <f t="shared" ca="1" si="754"/>
        <v>0</v>
      </c>
      <c r="ED112" s="93">
        <f t="shared" ca="1" si="754"/>
        <v>0</v>
      </c>
      <c r="EE112" s="93">
        <f t="shared" ca="1" si="754"/>
        <v>0</v>
      </c>
      <c r="EF112" s="93">
        <f t="shared" ca="1" si="754"/>
        <v>0</v>
      </c>
      <c r="EG112" s="93">
        <f t="shared" ca="1" si="754"/>
        <v>0</v>
      </c>
      <c r="EH112" s="93">
        <f t="shared" ca="1" si="754"/>
        <v>0</v>
      </c>
      <c r="EI112" s="93">
        <f t="shared" ca="1" si="754"/>
        <v>0</v>
      </c>
      <c r="EJ112" s="93">
        <f t="shared" ca="1" si="754"/>
        <v>0</v>
      </c>
      <c r="EK112" s="93">
        <f t="shared" ca="1" si="754"/>
        <v>0</v>
      </c>
      <c r="EL112" s="93">
        <f t="shared" ca="1" si="754"/>
        <v>0</v>
      </c>
      <c r="EM112" s="93">
        <f t="shared" ca="1" si="754"/>
        <v>0</v>
      </c>
      <c r="EO112" s="8"/>
      <c r="EP112" s="93"/>
      <c r="EQ112" s="8">
        <f t="shared" ca="1" si="746"/>
        <v>0</v>
      </c>
      <c r="ER112" s="8">
        <f t="shared" ca="1" si="635"/>
        <v>0</v>
      </c>
      <c r="ES112" s="8">
        <f t="shared" ca="1" si="636"/>
        <v>0</v>
      </c>
      <c r="ET112" s="8">
        <f t="shared" ca="1" si="637"/>
        <v>0</v>
      </c>
      <c r="EU112" s="8">
        <f t="shared" ca="1" si="638"/>
        <v>0</v>
      </c>
      <c r="EV112" s="8">
        <f t="shared" ca="1" si="639"/>
        <v>0</v>
      </c>
      <c r="EW112" s="8">
        <f t="shared" ca="1" si="640"/>
        <v>0</v>
      </c>
      <c r="EX112" s="8">
        <f t="shared" ca="1" si="641"/>
        <v>0</v>
      </c>
      <c r="EY112" s="8">
        <f t="shared" ca="1" si="642"/>
        <v>0</v>
      </c>
      <c r="EZ112" s="8">
        <f t="shared" ca="1" si="643"/>
        <v>0</v>
      </c>
      <c r="FA112" s="8">
        <f t="shared" ca="1" si="644"/>
        <v>0</v>
      </c>
      <c r="FB112" s="8">
        <f t="shared" ca="1" si="645"/>
        <v>0</v>
      </c>
      <c r="FC112" s="8">
        <f t="shared" ca="1" si="646"/>
        <v>0</v>
      </c>
      <c r="FD112" s="8">
        <f t="shared" ca="1" si="647"/>
        <v>0</v>
      </c>
      <c r="FE112" s="8">
        <f t="shared" ca="1" si="648"/>
        <v>0</v>
      </c>
      <c r="FF112" s="8">
        <f t="shared" ca="1" si="649"/>
        <v>0</v>
      </c>
      <c r="FG112" s="8">
        <f t="shared" ca="1" si="650"/>
        <v>0</v>
      </c>
      <c r="FH112" s="8">
        <f t="shared" ca="1" si="651"/>
        <v>0</v>
      </c>
      <c r="FI112" s="8">
        <f t="shared" ca="1" si="652"/>
        <v>0</v>
      </c>
      <c r="FJ112" s="8">
        <f t="shared" ca="1" si="653"/>
        <v>0</v>
      </c>
      <c r="FK112" s="8">
        <f t="shared" ca="1" si="654"/>
        <v>0</v>
      </c>
      <c r="FL112" s="8">
        <f t="shared" ca="1" si="655"/>
        <v>0</v>
      </c>
      <c r="FM112" s="8">
        <f t="shared" ca="1" si="656"/>
        <v>0</v>
      </c>
      <c r="FN112" s="8">
        <f t="shared" ca="1" si="657"/>
        <v>0</v>
      </c>
      <c r="FO112" s="8">
        <f t="shared" ca="1" si="658"/>
        <v>0</v>
      </c>
      <c r="FP112" s="8">
        <f t="shared" ca="1" si="659"/>
        <v>0</v>
      </c>
      <c r="FQ112" s="8">
        <f t="shared" ca="1" si="660"/>
        <v>0</v>
      </c>
      <c r="FR112" s="8">
        <f t="shared" ca="1" si="661"/>
        <v>0</v>
      </c>
      <c r="FS112" s="8">
        <f t="shared" ca="1" si="662"/>
        <v>0</v>
      </c>
      <c r="FT112" s="8">
        <f t="shared" ca="1" si="663"/>
        <v>0</v>
      </c>
      <c r="FU112" s="8">
        <f t="shared" ca="1" si="664"/>
        <v>0</v>
      </c>
      <c r="FV112" s="8">
        <f t="shared" ca="1" si="665"/>
        <v>0</v>
      </c>
      <c r="FW112" s="8">
        <f t="shared" ca="1" si="666"/>
        <v>0</v>
      </c>
      <c r="FX112" s="8">
        <f t="shared" ca="1" si="667"/>
        <v>0</v>
      </c>
      <c r="FY112" s="8">
        <f t="shared" ca="1" si="668"/>
        <v>0</v>
      </c>
      <c r="FZ112" s="8">
        <f t="shared" ca="1" si="669"/>
        <v>0</v>
      </c>
      <c r="GA112" s="8">
        <f t="shared" ca="1" si="670"/>
        <v>0</v>
      </c>
      <c r="GB112" s="8">
        <f t="shared" ca="1" si="671"/>
        <v>0</v>
      </c>
      <c r="GC112" s="8">
        <f t="shared" ca="1" si="672"/>
        <v>0</v>
      </c>
      <c r="GD112" s="8">
        <f t="shared" ca="1" si="673"/>
        <v>0</v>
      </c>
      <c r="GE112" s="8">
        <f t="shared" ca="1" si="674"/>
        <v>0</v>
      </c>
      <c r="GF112" s="8">
        <f t="shared" ca="1" si="675"/>
        <v>0</v>
      </c>
      <c r="GG112" s="8">
        <f t="shared" ca="1" si="676"/>
        <v>0</v>
      </c>
      <c r="GH112" s="8">
        <f t="shared" ca="1" si="677"/>
        <v>0</v>
      </c>
      <c r="GI112" s="8">
        <f t="shared" ca="1" si="678"/>
        <v>0</v>
      </c>
      <c r="GJ112" s="8">
        <f t="shared" ca="1" si="679"/>
        <v>0</v>
      </c>
      <c r="GK112" s="8">
        <f t="shared" ca="1" si="680"/>
        <v>0</v>
      </c>
      <c r="GL112" s="8">
        <f t="shared" ca="1" si="681"/>
        <v>0</v>
      </c>
      <c r="GM112" s="8">
        <f t="shared" ca="1" si="682"/>
        <v>0</v>
      </c>
      <c r="GN112" s="8">
        <f t="shared" ca="1" si="683"/>
        <v>0</v>
      </c>
      <c r="GO112" s="8">
        <f t="shared" ca="1" si="684"/>
        <v>0</v>
      </c>
      <c r="GP112" s="8">
        <f t="shared" ca="1" si="685"/>
        <v>0</v>
      </c>
      <c r="GQ112" s="8">
        <f t="shared" ca="1" si="686"/>
        <v>0</v>
      </c>
      <c r="GR112" s="8">
        <f t="shared" ca="1" si="687"/>
        <v>0</v>
      </c>
      <c r="GS112" s="8">
        <f t="shared" ca="1" si="688"/>
        <v>0</v>
      </c>
      <c r="GT112" s="8">
        <f t="shared" ca="1" si="689"/>
        <v>0</v>
      </c>
      <c r="GU112" s="8">
        <f t="shared" ca="1" si="690"/>
        <v>0</v>
      </c>
      <c r="GV112" s="8">
        <f t="shared" ca="1" si="691"/>
        <v>0</v>
      </c>
      <c r="GW112" s="8">
        <f t="shared" ca="1" si="692"/>
        <v>0</v>
      </c>
      <c r="GX112" s="8">
        <f t="shared" ca="1" si="693"/>
        <v>0</v>
      </c>
      <c r="GY112" s="8">
        <f t="shared" ca="1" si="694"/>
        <v>0</v>
      </c>
      <c r="GZ112" s="8">
        <f t="shared" ca="1" si="695"/>
        <v>0</v>
      </c>
      <c r="HA112" s="8">
        <f t="shared" ca="1" si="696"/>
        <v>0</v>
      </c>
      <c r="HB112" s="8">
        <f t="shared" ca="1" si="697"/>
        <v>0</v>
      </c>
      <c r="HC112" s="8">
        <f t="shared" ca="1" si="698"/>
        <v>0</v>
      </c>
      <c r="HD112" s="8">
        <f t="shared" ca="1" si="699"/>
        <v>0</v>
      </c>
      <c r="HE112" s="8">
        <f t="shared" ca="1" si="700"/>
        <v>0</v>
      </c>
      <c r="HF112" s="8">
        <f t="shared" ca="1" si="701"/>
        <v>0</v>
      </c>
      <c r="HG112" s="8">
        <f t="shared" ca="1" si="702"/>
        <v>0</v>
      </c>
      <c r="HH112" s="8">
        <f t="shared" ca="1" si="703"/>
        <v>0</v>
      </c>
      <c r="HI112" s="8">
        <f t="shared" ca="1" si="704"/>
        <v>0</v>
      </c>
      <c r="HJ112" s="8">
        <f t="shared" ca="1" si="705"/>
        <v>0</v>
      </c>
      <c r="HK112" s="8">
        <f t="shared" ca="1" si="706"/>
        <v>0</v>
      </c>
      <c r="HL112" s="8">
        <f t="shared" ca="1" si="707"/>
        <v>0</v>
      </c>
      <c r="HM112" s="8">
        <f t="shared" ca="1" si="708"/>
        <v>0</v>
      </c>
      <c r="HN112" s="8">
        <f t="shared" ca="1" si="709"/>
        <v>0</v>
      </c>
      <c r="HO112" s="8">
        <f t="shared" ca="1" si="710"/>
        <v>0</v>
      </c>
      <c r="HP112" s="8">
        <f t="shared" ca="1" si="711"/>
        <v>0</v>
      </c>
      <c r="HQ112" s="8">
        <f t="shared" ca="1" si="712"/>
        <v>0</v>
      </c>
      <c r="HR112" s="8">
        <f t="shared" ca="1" si="713"/>
        <v>0</v>
      </c>
      <c r="HS112" s="8">
        <f t="shared" ca="1" si="714"/>
        <v>0</v>
      </c>
      <c r="HT112" s="8">
        <f t="shared" ca="1" si="715"/>
        <v>0</v>
      </c>
      <c r="HU112" s="8">
        <f t="shared" ca="1" si="716"/>
        <v>0</v>
      </c>
      <c r="HV112" s="8">
        <f t="shared" ca="1" si="717"/>
        <v>0</v>
      </c>
      <c r="HW112" s="8">
        <f t="shared" ca="1" si="718"/>
        <v>0</v>
      </c>
      <c r="HX112" s="8">
        <f t="shared" ca="1" si="719"/>
        <v>0</v>
      </c>
      <c r="HY112" s="8">
        <f t="shared" ca="1" si="720"/>
        <v>0</v>
      </c>
      <c r="HZ112" s="8">
        <f t="shared" ca="1" si="721"/>
        <v>0</v>
      </c>
      <c r="IA112" s="8">
        <f t="shared" ca="1" si="722"/>
        <v>0</v>
      </c>
      <c r="IB112" s="8">
        <f t="shared" ca="1" si="723"/>
        <v>0</v>
      </c>
      <c r="IC112" s="8">
        <f t="shared" ca="1" si="724"/>
        <v>0</v>
      </c>
      <c r="ID112" s="8">
        <f t="shared" ca="1" si="725"/>
        <v>0</v>
      </c>
      <c r="IE112" s="8">
        <f t="shared" ca="1" si="726"/>
        <v>0</v>
      </c>
      <c r="IF112" s="8">
        <f t="shared" ca="1" si="727"/>
        <v>0</v>
      </c>
      <c r="IG112" s="8">
        <f t="shared" ca="1" si="728"/>
        <v>0</v>
      </c>
      <c r="IH112" s="8">
        <f t="shared" ca="1" si="729"/>
        <v>0</v>
      </c>
      <c r="II112" s="8">
        <f t="shared" ca="1" si="730"/>
        <v>0</v>
      </c>
      <c r="IJ112" s="8">
        <f t="shared" ca="1" si="731"/>
        <v>0</v>
      </c>
      <c r="IK112" s="8">
        <f t="shared" ca="1" si="732"/>
        <v>0</v>
      </c>
      <c r="IL112" s="8">
        <f t="shared" ca="1" si="733"/>
        <v>0</v>
      </c>
      <c r="IM112" s="8">
        <f t="shared" ca="1" si="734"/>
        <v>0</v>
      </c>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row>
    <row r="113" spans="1:348" ht="18.399999999999999">
      <c r="A113" s="29"/>
      <c r="B113" s="16"/>
      <c r="C113" s="249"/>
      <c r="D113" s="249"/>
      <c r="E113" s="156"/>
      <c r="F113" s="156"/>
      <c r="G113" s="157"/>
      <c r="H113" s="117" t="str">
        <f>IFERROR(VLOOKUP(E113, 'General Project Info'!$C$32:$I$42, 7, FALSE), "")</f>
        <v/>
      </c>
      <c r="I113" s="118">
        <f>IFERROR(Y113*VLOOKUP(E113, 'General Project Info'!$R$32:$T$42, 3, FALSE), 0)</f>
        <v>0</v>
      </c>
      <c r="J113" s="119">
        <f t="shared" si="750"/>
        <v>0</v>
      </c>
      <c r="K113" s="119">
        <f t="shared" si="735"/>
        <v>0</v>
      </c>
      <c r="L113" s="162"/>
      <c r="M113" s="162"/>
      <c r="N113" s="163"/>
      <c r="O113" s="163"/>
      <c r="P113" s="163"/>
      <c r="Q113" s="153">
        <f t="shared" si="628"/>
        <v>0</v>
      </c>
      <c r="R113" s="16"/>
      <c r="S113" s="29"/>
      <c r="U113" s="26">
        <f>IFERROR(VLOOKUP($E113, 'Unit Conversions Array'!$B$4:$AA$24, 26, FALSE),0)</f>
        <v>0</v>
      </c>
      <c r="V113">
        <f>VLOOKUP(E113, 'General Project Info'!$R$32:$W$42, 6, FALSE)</f>
        <v>1</v>
      </c>
      <c r="W113">
        <f t="shared" si="629"/>
        <v>0</v>
      </c>
      <c r="X113">
        <f>IFERROR(G113*INDEX('Unit Conversions Array'!$E$4:$Y$24, MATCH('Scenarios &amp; Measures'!E113, 'Unit Conversions Array'!$B$4:$B$24, 0), MATCH('Scenarios &amp; Measures'!H113, 'Unit Conversions Array'!$E$3:$Y$3, 0)), 0)</f>
        <v>0</v>
      </c>
      <c r="Y113" s="8">
        <f t="shared" si="736"/>
        <v>0</v>
      </c>
      <c r="Z113" s="111" t="str">
        <f t="shared" si="752"/>
        <v/>
      </c>
      <c r="AA113" s="111">
        <f>IFERROR(IF(AND(U113=1,E113="Electricity"),Y113*INDEX('Scenarios &amp; Measures'!$AQ$123:$EM$123,1,MATCH(F113+1,'Scenarios &amp; Measures'!$AQ$122:$EM$122,0)), IF(U113=1,$Y113*VLOOKUP($E113, 'General Project Info'!$R$32:$W$42, 5, FALSE),0)),0)</f>
        <v>0</v>
      </c>
      <c r="AB113" s="93">
        <f>IF(E113="Electricity",Y113*SUM(INDEX('Scenarios &amp; Measures'!$AQ$123:$EM$123,1,MATCH(F113+1,'Scenarios &amp; Measures'!$AQ$122:$EM$122,0)):INDEX('Scenarios &amp; Measures'!$AQ$123:$EM$123,1,MATCH(F113+'General Project Info'!$F$20,'Scenarios &amp; Measures'!$AQ$122:$EM$122,0))),SUMIF(E113,"Solar_PV_or_Wind",J113)*$Y$10)</f>
        <v>0</v>
      </c>
      <c r="AC113" s="111">
        <f>IFERROR(IF(U113=0, Y113*VLOOKUP(E113, 'General Project Info'!$R$32:$W$42, 5, FALSE), 0), 0)</f>
        <v>0</v>
      </c>
      <c r="AD113" s="11">
        <f t="shared" si="749"/>
        <v>0</v>
      </c>
      <c r="AE113" s="11">
        <f t="shared" si="738"/>
        <v>20</v>
      </c>
      <c r="AF113" s="11">
        <f t="shared" si="739"/>
        <v>-20</v>
      </c>
      <c r="AG113" s="11">
        <f t="shared" si="740"/>
        <v>0</v>
      </c>
      <c r="AH113">
        <f t="shared" si="630"/>
        <v>0</v>
      </c>
      <c r="AI113" s="116">
        <f t="shared" ca="1" si="741"/>
        <v>0</v>
      </c>
      <c r="AJ113" s="116">
        <f t="shared" ca="1" si="742"/>
        <v>0</v>
      </c>
      <c r="AK113" s="11">
        <f t="shared" ca="1" si="743"/>
        <v>0</v>
      </c>
      <c r="AL113" s="11">
        <f>IF($W$10="RECs", -AA113/VLOOKUP("RECs", 'General Project Info'!$R$32:$W$42, 5, FALSE)*$W$11*IF($Y$11=$AB$12, $Y$10, (1/($AB$12-$Y$11))*(1-($Y$11/$AB$12)^$Y$10)*$AB$12), 0)</f>
        <v>0</v>
      </c>
      <c r="AM113" s="11">
        <f t="shared" si="631"/>
        <v>0</v>
      </c>
      <c r="AN113" s="11">
        <f t="shared" si="632"/>
        <v>0</v>
      </c>
      <c r="AO113" s="11">
        <f t="shared" ca="1" si="744"/>
        <v>0</v>
      </c>
      <c r="AQ113" s="93">
        <f t="shared" ca="1" si="745"/>
        <v>0</v>
      </c>
      <c r="AR113" s="93">
        <f t="shared" ca="1" si="755"/>
        <v>0</v>
      </c>
      <c r="AS113" s="93">
        <f t="shared" ca="1" si="755"/>
        <v>0</v>
      </c>
      <c r="AT113" s="93">
        <f t="shared" ca="1" si="755"/>
        <v>0</v>
      </c>
      <c r="AU113" s="93">
        <f t="shared" ca="1" si="755"/>
        <v>0</v>
      </c>
      <c r="AV113" s="93">
        <f t="shared" ca="1" si="755"/>
        <v>0</v>
      </c>
      <c r="AW113" s="93">
        <f t="shared" ca="1" si="755"/>
        <v>0</v>
      </c>
      <c r="AX113" s="93">
        <f t="shared" ca="1" si="755"/>
        <v>0</v>
      </c>
      <c r="AY113" s="93">
        <f t="shared" ca="1" si="755"/>
        <v>0</v>
      </c>
      <c r="AZ113" s="93">
        <f t="shared" ca="1" si="755"/>
        <v>0</v>
      </c>
      <c r="BA113" s="93">
        <f t="shared" ca="1" si="755"/>
        <v>0</v>
      </c>
      <c r="BB113" s="93">
        <f t="shared" ca="1" si="755"/>
        <v>0</v>
      </c>
      <c r="BC113" s="93">
        <f t="shared" ca="1" si="755"/>
        <v>0</v>
      </c>
      <c r="BD113" s="93">
        <f t="shared" ca="1" si="755"/>
        <v>0</v>
      </c>
      <c r="BE113" s="93">
        <f t="shared" ca="1" si="755"/>
        <v>0</v>
      </c>
      <c r="BF113" s="93">
        <f t="shared" ca="1" si="755"/>
        <v>0</v>
      </c>
      <c r="BG113" s="93">
        <f t="shared" ca="1" si="755"/>
        <v>0</v>
      </c>
      <c r="BH113" s="93">
        <f t="shared" ca="1" si="755"/>
        <v>0</v>
      </c>
      <c r="BI113" s="93">
        <f t="shared" ca="1" si="755"/>
        <v>0</v>
      </c>
      <c r="BJ113" s="93">
        <f t="shared" ca="1" si="755"/>
        <v>0</v>
      </c>
      <c r="BK113" s="93">
        <f t="shared" ca="1" si="755"/>
        <v>0</v>
      </c>
      <c r="BL113" s="93">
        <f t="shared" ca="1" si="755"/>
        <v>0</v>
      </c>
      <c r="BM113" s="93">
        <f t="shared" ca="1" si="755"/>
        <v>0</v>
      </c>
      <c r="BN113" s="93">
        <f t="shared" ca="1" si="755"/>
        <v>0</v>
      </c>
      <c r="BO113" s="93">
        <f t="shared" ca="1" si="755"/>
        <v>0</v>
      </c>
      <c r="BP113" s="93">
        <f t="shared" ca="1" si="755"/>
        <v>0</v>
      </c>
      <c r="BQ113" s="93">
        <f t="shared" ca="1" si="755"/>
        <v>0</v>
      </c>
      <c r="BR113" s="93">
        <f t="shared" ca="1" si="755"/>
        <v>0</v>
      </c>
      <c r="BS113" s="93">
        <f t="shared" ca="1" si="755"/>
        <v>0</v>
      </c>
      <c r="BT113" s="93">
        <f t="shared" ca="1" si="755"/>
        <v>0</v>
      </c>
      <c r="BU113" s="93">
        <f t="shared" ca="1" si="755"/>
        <v>0</v>
      </c>
      <c r="BV113" s="93">
        <f t="shared" ca="1" si="755"/>
        <v>0</v>
      </c>
      <c r="BW113" s="93">
        <f t="shared" ca="1" si="755"/>
        <v>0</v>
      </c>
      <c r="BX113" s="93">
        <f t="shared" ca="1" si="755"/>
        <v>0</v>
      </c>
      <c r="BY113" s="93">
        <f t="shared" ca="1" si="755"/>
        <v>0</v>
      </c>
      <c r="BZ113" s="93">
        <f t="shared" ca="1" si="755"/>
        <v>0</v>
      </c>
      <c r="CA113" s="93">
        <f t="shared" ca="1" si="755"/>
        <v>0</v>
      </c>
      <c r="CB113" s="93">
        <f t="shared" ca="1" si="755"/>
        <v>0</v>
      </c>
      <c r="CC113" s="93">
        <f t="shared" ca="1" si="755"/>
        <v>0</v>
      </c>
      <c r="CD113" s="93">
        <f t="shared" ca="1" si="755"/>
        <v>0</v>
      </c>
      <c r="CE113" s="93">
        <f t="shared" ca="1" si="755"/>
        <v>0</v>
      </c>
      <c r="CF113" s="93">
        <f t="shared" ca="1" si="755"/>
        <v>0</v>
      </c>
      <c r="CG113" s="93">
        <f t="shared" ca="1" si="755"/>
        <v>0</v>
      </c>
      <c r="CH113" s="93">
        <f t="shared" ca="1" si="755"/>
        <v>0</v>
      </c>
      <c r="CI113" s="93">
        <f t="shared" ca="1" si="755"/>
        <v>0</v>
      </c>
      <c r="CJ113" s="93">
        <f t="shared" ca="1" si="755"/>
        <v>0</v>
      </c>
      <c r="CK113" s="93">
        <f t="shared" ca="1" si="755"/>
        <v>0</v>
      </c>
      <c r="CL113" s="93">
        <f t="shared" ca="1" si="755"/>
        <v>0</v>
      </c>
      <c r="CM113" s="93">
        <f t="shared" ca="1" si="755"/>
        <v>0</v>
      </c>
      <c r="CN113" s="93">
        <f t="shared" ca="1" si="755"/>
        <v>0</v>
      </c>
      <c r="CO113" s="93">
        <f t="shared" ca="1" si="755"/>
        <v>0</v>
      </c>
      <c r="CP113" s="93">
        <f t="shared" ca="1" si="755"/>
        <v>0</v>
      </c>
      <c r="CQ113" s="93">
        <f t="shared" ca="1" si="755"/>
        <v>0</v>
      </c>
      <c r="CR113" s="93">
        <f t="shared" ca="1" si="755"/>
        <v>0</v>
      </c>
      <c r="CS113" s="93">
        <f t="shared" ca="1" si="755"/>
        <v>0</v>
      </c>
      <c r="CT113" s="93">
        <f t="shared" ca="1" si="755"/>
        <v>0</v>
      </c>
      <c r="CU113" s="93">
        <f t="shared" ca="1" si="755"/>
        <v>0</v>
      </c>
      <c r="CV113" s="93">
        <f t="shared" ca="1" si="755"/>
        <v>0</v>
      </c>
      <c r="CW113" s="93">
        <f t="shared" ca="1" si="755"/>
        <v>0</v>
      </c>
      <c r="CX113" s="93">
        <f t="shared" ca="1" si="755"/>
        <v>0</v>
      </c>
      <c r="CY113" s="93">
        <f t="shared" ca="1" si="755"/>
        <v>0</v>
      </c>
      <c r="CZ113" s="93">
        <f t="shared" ca="1" si="755"/>
        <v>0</v>
      </c>
      <c r="DA113" s="93">
        <f t="shared" ca="1" si="755"/>
        <v>0</v>
      </c>
      <c r="DB113" s="93">
        <f t="shared" ca="1" si="755"/>
        <v>0</v>
      </c>
      <c r="DC113" s="93">
        <f t="shared" ref="DC113:EM113" ca="1" si="756">IFERROR(IF(DC$8&gt;=$F113,IF((DC$8-$F113)&gt;=$Y$10, 0, IF(MOD($AG113+(DC$8-$F113), $L113)=0, (($N113-$O113)*$AB$11^DC$99), 0)),0), 0)</f>
        <v>0</v>
      </c>
      <c r="DD113" s="93">
        <f t="shared" ca="1" si="756"/>
        <v>0</v>
      </c>
      <c r="DE113" s="93">
        <f t="shared" ca="1" si="756"/>
        <v>0</v>
      </c>
      <c r="DF113" s="93">
        <f t="shared" ca="1" si="756"/>
        <v>0</v>
      </c>
      <c r="DG113" s="93">
        <f t="shared" ca="1" si="756"/>
        <v>0</v>
      </c>
      <c r="DH113" s="93">
        <f t="shared" ca="1" si="756"/>
        <v>0</v>
      </c>
      <c r="DI113" s="93">
        <f t="shared" ca="1" si="756"/>
        <v>0</v>
      </c>
      <c r="DJ113" s="93">
        <f t="shared" ca="1" si="756"/>
        <v>0</v>
      </c>
      <c r="DK113" s="93">
        <f t="shared" ca="1" si="756"/>
        <v>0</v>
      </c>
      <c r="DL113" s="93">
        <f t="shared" ca="1" si="756"/>
        <v>0</v>
      </c>
      <c r="DM113" s="93">
        <f t="shared" ca="1" si="756"/>
        <v>0</v>
      </c>
      <c r="DN113" s="93">
        <f t="shared" ca="1" si="756"/>
        <v>0</v>
      </c>
      <c r="DO113" s="93">
        <f t="shared" ca="1" si="756"/>
        <v>0</v>
      </c>
      <c r="DP113" s="93">
        <f t="shared" ca="1" si="756"/>
        <v>0</v>
      </c>
      <c r="DQ113" s="93">
        <f t="shared" ca="1" si="756"/>
        <v>0</v>
      </c>
      <c r="DR113" s="93">
        <f t="shared" ca="1" si="756"/>
        <v>0</v>
      </c>
      <c r="DS113" s="93">
        <f t="shared" ca="1" si="756"/>
        <v>0</v>
      </c>
      <c r="DT113" s="93">
        <f t="shared" ca="1" si="756"/>
        <v>0</v>
      </c>
      <c r="DU113" s="93">
        <f t="shared" ca="1" si="756"/>
        <v>0</v>
      </c>
      <c r="DV113" s="93">
        <f t="shared" ca="1" si="756"/>
        <v>0</v>
      </c>
      <c r="DW113" s="93">
        <f t="shared" ca="1" si="756"/>
        <v>0</v>
      </c>
      <c r="DX113" s="93">
        <f t="shared" ca="1" si="756"/>
        <v>0</v>
      </c>
      <c r="DY113" s="93">
        <f t="shared" ca="1" si="756"/>
        <v>0</v>
      </c>
      <c r="DZ113" s="93">
        <f t="shared" ca="1" si="756"/>
        <v>0</v>
      </c>
      <c r="EA113" s="93">
        <f t="shared" ca="1" si="756"/>
        <v>0</v>
      </c>
      <c r="EB113" s="93">
        <f t="shared" ca="1" si="756"/>
        <v>0</v>
      </c>
      <c r="EC113" s="93">
        <f t="shared" ca="1" si="756"/>
        <v>0</v>
      </c>
      <c r="ED113" s="93">
        <f t="shared" ca="1" si="756"/>
        <v>0</v>
      </c>
      <c r="EE113" s="93">
        <f t="shared" ca="1" si="756"/>
        <v>0</v>
      </c>
      <c r="EF113" s="93">
        <f t="shared" ca="1" si="756"/>
        <v>0</v>
      </c>
      <c r="EG113" s="93">
        <f t="shared" ca="1" si="756"/>
        <v>0</v>
      </c>
      <c r="EH113" s="93">
        <f t="shared" ca="1" si="756"/>
        <v>0</v>
      </c>
      <c r="EI113" s="93">
        <f t="shared" ca="1" si="756"/>
        <v>0</v>
      </c>
      <c r="EJ113" s="93">
        <f t="shared" ca="1" si="756"/>
        <v>0</v>
      </c>
      <c r="EK113" s="93">
        <f t="shared" ca="1" si="756"/>
        <v>0</v>
      </c>
      <c r="EL113" s="93">
        <f t="shared" ca="1" si="756"/>
        <v>0</v>
      </c>
      <c r="EM113" s="93">
        <f t="shared" ca="1" si="756"/>
        <v>0</v>
      </c>
      <c r="EO113" s="8"/>
      <c r="EP113" s="93"/>
      <c r="EQ113" s="8">
        <f ca="1">IFERROR(IF(AND(EQ$8&gt;=($F113+1),EQ$8&lt;($F113+1+$Y$10)),AQ$11,0), 0)</f>
        <v>0</v>
      </c>
      <c r="ER113" s="8">
        <f t="shared" ca="1" si="635"/>
        <v>0</v>
      </c>
      <c r="ES113" s="8">
        <f t="shared" ca="1" si="636"/>
        <v>0</v>
      </c>
      <c r="ET113" s="8">
        <f t="shared" ca="1" si="637"/>
        <v>0</v>
      </c>
      <c r="EU113" s="8">
        <f t="shared" ca="1" si="638"/>
        <v>0</v>
      </c>
      <c r="EV113" s="8">
        <f t="shared" ca="1" si="639"/>
        <v>0</v>
      </c>
      <c r="EW113" s="8">
        <f t="shared" ca="1" si="640"/>
        <v>0</v>
      </c>
      <c r="EX113" s="8">
        <f t="shared" ca="1" si="641"/>
        <v>0</v>
      </c>
      <c r="EY113" s="8">
        <f t="shared" ca="1" si="642"/>
        <v>0</v>
      </c>
      <c r="EZ113" s="8">
        <f t="shared" ca="1" si="643"/>
        <v>0</v>
      </c>
      <c r="FA113" s="8">
        <f t="shared" ca="1" si="644"/>
        <v>0</v>
      </c>
      <c r="FB113" s="8">
        <f t="shared" ca="1" si="645"/>
        <v>0</v>
      </c>
      <c r="FC113" s="8">
        <f t="shared" ca="1" si="646"/>
        <v>0</v>
      </c>
      <c r="FD113" s="8">
        <f t="shared" ca="1" si="647"/>
        <v>0</v>
      </c>
      <c r="FE113" s="8">
        <f t="shared" ca="1" si="648"/>
        <v>0</v>
      </c>
      <c r="FF113" s="8">
        <f t="shared" ca="1" si="649"/>
        <v>0</v>
      </c>
      <c r="FG113" s="8">
        <f t="shared" ca="1" si="650"/>
        <v>0</v>
      </c>
      <c r="FH113" s="8">
        <f t="shared" ca="1" si="651"/>
        <v>0</v>
      </c>
      <c r="FI113" s="8">
        <f t="shared" ca="1" si="652"/>
        <v>0</v>
      </c>
      <c r="FJ113" s="8">
        <f t="shared" ca="1" si="653"/>
        <v>0</v>
      </c>
      <c r="FK113" s="8">
        <f t="shared" ca="1" si="654"/>
        <v>0</v>
      </c>
      <c r="FL113" s="8">
        <f t="shared" ca="1" si="655"/>
        <v>0</v>
      </c>
      <c r="FM113" s="8">
        <f t="shared" ca="1" si="656"/>
        <v>0</v>
      </c>
      <c r="FN113" s="8">
        <f t="shared" ca="1" si="657"/>
        <v>0</v>
      </c>
      <c r="FO113" s="8">
        <f t="shared" ca="1" si="658"/>
        <v>0</v>
      </c>
      <c r="FP113" s="8">
        <f t="shared" ca="1" si="659"/>
        <v>0</v>
      </c>
      <c r="FQ113" s="8">
        <f t="shared" ca="1" si="660"/>
        <v>0</v>
      </c>
      <c r="FR113" s="8">
        <f t="shared" ca="1" si="661"/>
        <v>0</v>
      </c>
      <c r="FS113" s="8">
        <f t="shared" ca="1" si="662"/>
        <v>0</v>
      </c>
      <c r="FT113" s="8">
        <f t="shared" ca="1" si="663"/>
        <v>0</v>
      </c>
      <c r="FU113" s="8">
        <f t="shared" ca="1" si="664"/>
        <v>0</v>
      </c>
      <c r="FV113" s="8">
        <f t="shared" ca="1" si="665"/>
        <v>0</v>
      </c>
      <c r="FW113" s="8">
        <f t="shared" ca="1" si="666"/>
        <v>0</v>
      </c>
      <c r="FX113" s="8">
        <f t="shared" ca="1" si="667"/>
        <v>0</v>
      </c>
      <c r="FY113" s="8">
        <f t="shared" ca="1" si="668"/>
        <v>0</v>
      </c>
      <c r="FZ113" s="8">
        <f t="shared" ca="1" si="669"/>
        <v>0</v>
      </c>
      <c r="GA113" s="8">
        <f t="shared" ca="1" si="670"/>
        <v>0</v>
      </c>
      <c r="GB113" s="8">
        <f t="shared" ca="1" si="671"/>
        <v>0</v>
      </c>
      <c r="GC113" s="8">
        <f t="shared" ca="1" si="672"/>
        <v>0</v>
      </c>
      <c r="GD113" s="8">
        <f t="shared" ca="1" si="673"/>
        <v>0</v>
      </c>
      <c r="GE113" s="8">
        <f t="shared" ca="1" si="674"/>
        <v>0</v>
      </c>
      <c r="GF113" s="8">
        <f t="shared" ca="1" si="675"/>
        <v>0</v>
      </c>
      <c r="GG113" s="8">
        <f t="shared" ca="1" si="676"/>
        <v>0</v>
      </c>
      <c r="GH113" s="8">
        <f t="shared" ca="1" si="677"/>
        <v>0</v>
      </c>
      <c r="GI113" s="8">
        <f t="shared" ca="1" si="678"/>
        <v>0</v>
      </c>
      <c r="GJ113" s="8">
        <f t="shared" ca="1" si="679"/>
        <v>0</v>
      </c>
      <c r="GK113" s="8">
        <f t="shared" ca="1" si="680"/>
        <v>0</v>
      </c>
      <c r="GL113" s="8">
        <f t="shared" ca="1" si="681"/>
        <v>0</v>
      </c>
      <c r="GM113" s="8">
        <f t="shared" ca="1" si="682"/>
        <v>0</v>
      </c>
      <c r="GN113" s="8">
        <f t="shared" ca="1" si="683"/>
        <v>0</v>
      </c>
      <c r="GO113" s="8">
        <f t="shared" ca="1" si="684"/>
        <v>0</v>
      </c>
      <c r="GP113" s="8">
        <f t="shared" ca="1" si="685"/>
        <v>0</v>
      </c>
      <c r="GQ113" s="8">
        <f t="shared" ca="1" si="686"/>
        <v>0</v>
      </c>
      <c r="GR113" s="8">
        <f t="shared" ca="1" si="687"/>
        <v>0</v>
      </c>
      <c r="GS113" s="8">
        <f t="shared" ca="1" si="688"/>
        <v>0</v>
      </c>
      <c r="GT113" s="8">
        <f t="shared" ca="1" si="689"/>
        <v>0</v>
      </c>
      <c r="GU113" s="8">
        <f t="shared" ca="1" si="690"/>
        <v>0</v>
      </c>
      <c r="GV113" s="8">
        <f t="shared" ca="1" si="691"/>
        <v>0</v>
      </c>
      <c r="GW113" s="8">
        <f t="shared" ca="1" si="692"/>
        <v>0</v>
      </c>
      <c r="GX113" s="8">
        <f t="shared" ca="1" si="693"/>
        <v>0</v>
      </c>
      <c r="GY113" s="8">
        <f t="shared" ca="1" si="694"/>
        <v>0</v>
      </c>
      <c r="GZ113" s="8">
        <f t="shared" ca="1" si="695"/>
        <v>0</v>
      </c>
      <c r="HA113" s="8">
        <f t="shared" ca="1" si="696"/>
        <v>0</v>
      </c>
      <c r="HB113" s="8">
        <f t="shared" ca="1" si="697"/>
        <v>0</v>
      </c>
      <c r="HC113" s="8">
        <f t="shared" ca="1" si="698"/>
        <v>0</v>
      </c>
      <c r="HD113" s="8">
        <f t="shared" ca="1" si="699"/>
        <v>0</v>
      </c>
      <c r="HE113" s="8">
        <f t="shared" ca="1" si="700"/>
        <v>0</v>
      </c>
      <c r="HF113" s="8">
        <f t="shared" ca="1" si="701"/>
        <v>0</v>
      </c>
      <c r="HG113" s="8">
        <f t="shared" ca="1" si="702"/>
        <v>0</v>
      </c>
      <c r="HH113" s="8">
        <f t="shared" ca="1" si="703"/>
        <v>0</v>
      </c>
      <c r="HI113" s="8">
        <f t="shared" ca="1" si="704"/>
        <v>0</v>
      </c>
      <c r="HJ113" s="8">
        <f t="shared" ca="1" si="705"/>
        <v>0</v>
      </c>
      <c r="HK113" s="8">
        <f t="shared" ca="1" si="706"/>
        <v>0</v>
      </c>
      <c r="HL113" s="8">
        <f t="shared" ca="1" si="707"/>
        <v>0</v>
      </c>
      <c r="HM113" s="8">
        <f t="shared" ca="1" si="708"/>
        <v>0</v>
      </c>
      <c r="HN113" s="8">
        <f t="shared" ca="1" si="709"/>
        <v>0</v>
      </c>
      <c r="HO113" s="8">
        <f t="shared" ca="1" si="710"/>
        <v>0</v>
      </c>
      <c r="HP113" s="8">
        <f t="shared" ca="1" si="711"/>
        <v>0</v>
      </c>
      <c r="HQ113" s="8">
        <f t="shared" ca="1" si="712"/>
        <v>0</v>
      </c>
      <c r="HR113" s="8">
        <f t="shared" ca="1" si="713"/>
        <v>0</v>
      </c>
      <c r="HS113" s="8">
        <f t="shared" ca="1" si="714"/>
        <v>0</v>
      </c>
      <c r="HT113" s="8">
        <f t="shared" ca="1" si="715"/>
        <v>0</v>
      </c>
      <c r="HU113" s="8">
        <f t="shared" ca="1" si="716"/>
        <v>0</v>
      </c>
      <c r="HV113" s="8">
        <f t="shared" ca="1" si="717"/>
        <v>0</v>
      </c>
      <c r="HW113" s="8">
        <f t="shared" ca="1" si="718"/>
        <v>0</v>
      </c>
      <c r="HX113" s="8">
        <f t="shared" ca="1" si="719"/>
        <v>0</v>
      </c>
      <c r="HY113" s="8">
        <f t="shared" ca="1" si="720"/>
        <v>0</v>
      </c>
      <c r="HZ113" s="8">
        <f t="shared" ca="1" si="721"/>
        <v>0</v>
      </c>
      <c r="IA113" s="8">
        <f t="shared" ca="1" si="722"/>
        <v>0</v>
      </c>
      <c r="IB113" s="8">
        <f t="shared" ca="1" si="723"/>
        <v>0</v>
      </c>
      <c r="IC113" s="8">
        <f t="shared" ca="1" si="724"/>
        <v>0</v>
      </c>
      <c r="ID113" s="8">
        <f t="shared" ca="1" si="725"/>
        <v>0</v>
      </c>
      <c r="IE113" s="8">
        <f t="shared" ca="1" si="726"/>
        <v>0</v>
      </c>
      <c r="IF113" s="8">
        <f t="shared" ca="1" si="727"/>
        <v>0</v>
      </c>
      <c r="IG113" s="8">
        <f t="shared" ca="1" si="728"/>
        <v>0</v>
      </c>
      <c r="IH113" s="8">
        <f t="shared" ca="1" si="729"/>
        <v>0</v>
      </c>
      <c r="II113" s="8">
        <f t="shared" ca="1" si="730"/>
        <v>0</v>
      </c>
      <c r="IJ113" s="8">
        <f t="shared" ca="1" si="731"/>
        <v>0</v>
      </c>
      <c r="IK113" s="8">
        <f t="shared" ca="1" si="732"/>
        <v>0</v>
      </c>
      <c r="IL113" s="8">
        <f t="shared" ca="1" si="733"/>
        <v>0</v>
      </c>
      <c r="IM113" s="8">
        <f t="shared" ca="1" si="734"/>
        <v>0</v>
      </c>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row>
    <row r="114" spans="1:348" ht="18.399999999999999">
      <c r="A114" s="29"/>
      <c r="B114" s="16"/>
      <c r="C114" s="40"/>
      <c r="D114" s="32"/>
      <c r="E114" s="40"/>
      <c r="F114" s="40"/>
      <c r="G114" s="40"/>
      <c r="H114" s="40"/>
      <c r="I114" s="40"/>
      <c r="J114" s="40"/>
      <c r="K114" s="40"/>
      <c r="L114" s="40"/>
      <c r="M114" s="40"/>
      <c r="N114" s="40"/>
      <c r="O114" s="40"/>
      <c r="P114" s="40"/>
      <c r="Q114" s="20"/>
      <c r="R114" s="16"/>
      <c r="S114" s="29"/>
      <c r="AD114" t="s">
        <v>180</v>
      </c>
      <c r="AH114" t="s">
        <v>181</v>
      </c>
      <c r="AI114" t="s">
        <v>182</v>
      </c>
      <c r="AJ114" t="s">
        <v>183</v>
      </c>
      <c r="AK114" t="s">
        <v>184</v>
      </c>
      <c r="AL114" t="s">
        <v>185</v>
      </c>
      <c r="IM114" s="8"/>
      <c r="IN114" s="8"/>
      <c r="IO114" s="8"/>
      <c r="IP114" s="8"/>
      <c r="IQ114" s="8"/>
      <c r="IR114" s="8"/>
    </row>
    <row r="115" spans="1:348" ht="18.399999999999999">
      <c r="A115" s="29"/>
      <c r="B115" s="16"/>
      <c r="C115" s="40"/>
      <c r="D115" s="32"/>
      <c r="E115" s="40" t="s">
        <v>186</v>
      </c>
      <c r="F115" s="40"/>
      <c r="G115" s="120">
        <f>SUM(Y100:Y113)</f>
        <v>0</v>
      </c>
      <c r="H115" s="121" t="s">
        <v>187</v>
      </c>
      <c r="I115" s="122">
        <f>SUM(I100:I113)</f>
        <v>0</v>
      </c>
      <c r="J115" s="120">
        <f>SUM(J100:J113)</f>
        <v>0</v>
      </c>
      <c r="K115" s="120">
        <f>SUM(K100:K113)</f>
        <v>0</v>
      </c>
      <c r="L115" s="121" t="s">
        <v>188</v>
      </c>
      <c r="M115" s="121" t="s">
        <v>188</v>
      </c>
      <c r="N115" s="123">
        <f>SUM(N100:N113)</f>
        <v>0</v>
      </c>
      <c r="O115" s="123">
        <f>SUM(O100:O113)</f>
        <v>0</v>
      </c>
      <c r="P115" s="123">
        <f>SUM(P100:P113)</f>
        <v>0</v>
      </c>
      <c r="Q115" s="154">
        <f>SUM(Q100:Q113)</f>
        <v>0</v>
      </c>
      <c r="R115" s="16"/>
      <c r="S115" s="29"/>
      <c r="W115" s="8"/>
      <c r="X115" t="s">
        <v>180</v>
      </c>
      <c r="Y115" t="s">
        <v>189</v>
      </c>
      <c r="AA115" s="8" t="s">
        <v>190</v>
      </c>
      <c r="AB115" s="8"/>
      <c r="AD115" s="8" t="s">
        <v>191</v>
      </c>
      <c r="AE115" s="8"/>
      <c r="AF115" s="8"/>
      <c r="AG115" s="8"/>
      <c r="AH115">
        <f>IF($W$10="Carbon Offset", $J116*$W$12, 0)</f>
        <v>0</v>
      </c>
      <c r="AI115">
        <f>IF($Y$11=$AB$12, $AH115*$Y$10, ($AH115/($AB$12-$Y$11))*(1-($Y$11/$AB$12)^$Y$10)*$AB$12)</f>
        <v>0</v>
      </c>
      <c r="AJ115">
        <f>IF($W$10="RECs", (-$J116/(VLOOKUP("RECs", 'General Project Info'!$R$32:$W$42, 5, FALSE)))*$W$11, 0)</f>
        <v>0</v>
      </c>
      <c r="AK115">
        <f>IF($Y$11=$AB$12, $AJ115*$Y$10, ($AJ115/($AB$12-$Y$11))*(1-($Y$11/$AB$12)^$Y$10)*$AB$12)</f>
        <v>0</v>
      </c>
      <c r="AO115" t="s">
        <v>211</v>
      </c>
      <c r="AP115" t="s">
        <v>212</v>
      </c>
      <c r="AQ115" s="8" t="e">
        <f t="shared" ref="AQ115:BV115" ca="1" si="757">IF(AQ99&gt;=$Y$10, 0, -SUM(AQ100:AQ113)-($Y118*$AH98^AQ99)-($W118+$W119)*AQ$11/1000-SUM($AH115:$AH118)*$Y$12^AQ99-($AJ115+$AJ117)*$Y$11^AQ99-($Y119*$AB$11^AQ99)-IF($Y$10-1=AQ99, $Q$29, 0))</f>
        <v>#DIV/0!</v>
      </c>
      <c r="AR115" s="8" t="e">
        <f t="shared" ca="1" si="757"/>
        <v>#DIV/0!</v>
      </c>
      <c r="AS115" s="8" t="e">
        <f t="shared" ca="1" si="757"/>
        <v>#DIV/0!</v>
      </c>
      <c r="AT115" s="8" t="e">
        <f t="shared" ca="1" si="757"/>
        <v>#DIV/0!</v>
      </c>
      <c r="AU115" s="8" t="e">
        <f t="shared" ca="1" si="757"/>
        <v>#DIV/0!</v>
      </c>
      <c r="AV115" s="8" t="e">
        <f t="shared" ca="1" si="757"/>
        <v>#DIV/0!</v>
      </c>
      <c r="AW115" s="8" t="e">
        <f t="shared" ca="1" si="757"/>
        <v>#DIV/0!</v>
      </c>
      <c r="AX115" s="8" t="e">
        <f t="shared" ca="1" si="757"/>
        <v>#DIV/0!</v>
      </c>
      <c r="AY115" s="8" t="e">
        <f t="shared" ca="1" si="757"/>
        <v>#DIV/0!</v>
      </c>
      <c r="AZ115" s="8" t="e">
        <f t="shared" ca="1" si="757"/>
        <v>#DIV/0!</v>
      </c>
      <c r="BA115" s="8" t="e">
        <f t="shared" ca="1" si="757"/>
        <v>#DIV/0!</v>
      </c>
      <c r="BB115" s="8" t="e">
        <f t="shared" ca="1" si="757"/>
        <v>#DIV/0!</v>
      </c>
      <c r="BC115" s="8" t="e">
        <f t="shared" ca="1" si="757"/>
        <v>#DIV/0!</v>
      </c>
      <c r="BD115" s="8" t="e">
        <f t="shared" ca="1" si="757"/>
        <v>#DIV/0!</v>
      </c>
      <c r="BE115" s="8" t="e">
        <f t="shared" ca="1" si="757"/>
        <v>#DIV/0!</v>
      </c>
      <c r="BF115" s="8" t="e">
        <f t="shared" ca="1" si="757"/>
        <v>#DIV/0!</v>
      </c>
      <c r="BG115" s="8" t="e">
        <f t="shared" ca="1" si="757"/>
        <v>#DIV/0!</v>
      </c>
      <c r="BH115" s="8" t="e">
        <f t="shared" ca="1" si="757"/>
        <v>#DIV/0!</v>
      </c>
      <c r="BI115" s="8" t="e">
        <f t="shared" ca="1" si="757"/>
        <v>#DIV/0!</v>
      </c>
      <c r="BJ115" s="8" t="e">
        <f t="shared" ca="1" si="757"/>
        <v>#DIV/0!</v>
      </c>
      <c r="BK115" s="8">
        <f t="shared" si="757"/>
        <v>0</v>
      </c>
      <c r="BL115" s="8">
        <f t="shared" si="757"/>
        <v>0</v>
      </c>
      <c r="BM115" s="8">
        <f t="shared" si="757"/>
        <v>0</v>
      </c>
      <c r="BN115" s="8">
        <f t="shared" si="757"/>
        <v>0</v>
      </c>
      <c r="BO115" s="8">
        <f t="shared" si="757"/>
        <v>0</v>
      </c>
      <c r="BP115" s="8">
        <f t="shared" si="757"/>
        <v>0</v>
      </c>
      <c r="BQ115" s="8">
        <f t="shared" si="757"/>
        <v>0</v>
      </c>
      <c r="BR115" s="8">
        <f t="shared" si="757"/>
        <v>0</v>
      </c>
      <c r="BS115" s="8">
        <f t="shared" si="757"/>
        <v>0</v>
      </c>
      <c r="BT115" s="8">
        <f t="shared" si="757"/>
        <v>0</v>
      </c>
      <c r="BU115" s="8">
        <f t="shared" si="757"/>
        <v>0</v>
      </c>
      <c r="BV115" s="8">
        <f t="shared" si="757"/>
        <v>0</v>
      </c>
      <c r="BW115" s="8">
        <f t="shared" ref="BW115:DB115" si="758">IF(BW99&gt;=$Y$10, 0, -SUM(BW100:BW113)-($Y118*$AH98^BW99)-($W118+$W119)*BW$11/1000-SUM($AH115:$AH118)*$Y$12^BW99-($AJ115+$AJ117)*$Y$11^BW99-($Y119*$AB$11^BW99)-IF($Y$10-1=BW99, $Q$29, 0))</f>
        <v>0</v>
      </c>
      <c r="BX115" s="8">
        <f t="shared" si="758"/>
        <v>0</v>
      </c>
      <c r="BY115" s="8">
        <f t="shared" si="758"/>
        <v>0</v>
      </c>
      <c r="BZ115" s="8">
        <f t="shared" si="758"/>
        <v>0</v>
      </c>
      <c r="CA115" s="8">
        <f t="shared" si="758"/>
        <v>0</v>
      </c>
      <c r="CB115" s="8">
        <f t="shared" si="758"/>
        <v>0</v>
      </c>
      <c r="CC115" s="8">
        <f t="shared" si="758"/>
        <v>0</v>
      </c>
      <c r="CD115" s="8">
        <f t="shared" si="758"/>
        <v>0</v>
      </c>
      <c r="CE115" s="8">
        <f t="shared" si="758"/>
        <v>0</v>
      </c>
      <c r="CF115" s="8">
        <f t="shared" si="758"/>
        <v>0</v>
      </c>
      <c r="CG115" s="8">
        <f t="shared" si="758"/>
        <v>0</v>
      </c>
      <c r="CH115" s="8">
        <f t="shared" si="758"/>
        <v>0</v>
      </c>
      <c r="CI115" s="8">
        <f t="shared" si="758"/>
        <v>0</v>
      </c>
      <c r="CJ115" s="8">
        <f t="shared" si="758"/>
        <v>0</v>
      </c>
      <c r="CK115" s="8">
        <f t="shared" si="758"/>
        <v>0</v>
      </c>
      <c r="CL115" s="8">
        <f t="shared" si="758"/>
        <v>0</v>
      </c>
      <c r="CM115" s="8">
        <f t="shared" si="758"/>
        <v>0</v>
      </c>
      <c r="CN115" s="8">
        <f t="shared" si="758"/>
        <v>0</v>
      </c>
      <c r="CO115" s="8">
        <f t="shared" si="758"/>
        <v>0</v>
      </c>
      <c r="CP115" s="8">
        <f t="shared" si="758"/>
        <v>0</v>
      </c>
      <c r="CQ115" s="8">
        <f t="shared" si="758"/>
        <v>0</v>
      </c>
      <c r="CR115" s="8">
        <f t="shared" si="758"/>
        <v>0</v>
      </c>
      <c r="CS115" s="8">
        <f t="shared" si="758"/>
        <v>0</v>
      </c>
      <c r="CT115" s="8">
        <f t="shared" si="758"/>
        <v>0</v>
      </c>
      <c r="CU115" s="8">
        <f t="shared" si="758"/>
        <v>0</v>
      </c>
      <c r="CV115" s="8">
        <f t="shared" si="758"/>
        <v>0</v>
      </c>
      <c r="CW115" s="8">
        <f t="shared" si="758"/>
        <v>0</v>
      </c>
      <c r="CX115" s="8">
        <f t="shared" si="758"/>
        <v>0</v>
      </c>
      <c r="CY115" s="8">
        <f t="shared" si="758"/>
        <v>0</v>
      </c>
      <c r="CZ115" s="8">
        <f t="shared" si="758"/>
        <v>0</v>
      </c>
      <c r="DA115" s="8">
        <f t="shared" si="758"/>
        <v>0</v>
      </c>
      <c r="DB115" s="8">
        <f t="shared" si="758"/>
        <v>0</v>
      </c>
      <c r="DC115" s="8">
        <f t="shared" ref="DC115:EM115" si="759">IF(DC99&gt;=$Y$10, 0, -SUM(DC100:DC113)-($Y118*$AH98^DC99)-($W118+$W119)*DC$11/1000-SUM($AH115:$AH118)*$Y$12^DC99-($AJ115+$AJ117)*$Y$11^DC99-($Y119*$AB$11^DC99)-IF($Y$10-1=DC99, $Q$29, 0))</f>
        <v>0</v>
      </c>
      <c r="DD115" s="8">
        <f t="shared" si="759"/>
        <v>0</v>
      </c>
      <c r="DE115" s="8">
        <f t="shared" si="759"/>
        <v>0</v>
      </c>
      <c r="DF115" s="8">
        <f t="shared" si="759"/>
        <v>0</v>
      </c>
      <c r="DG115" s="8">
        <f t="shared" si="759"/>
        <v>0</v>
      </c>
      <c r="DH115" s="8">
        <f t="shared" si="759"/>
        <v>0</v>
      </c>
      <c r="DI115" s="8">
        <f t="shared" si="759"/>
        <v>0</v>
      </c>
      <c r="DJ115" s="8">
        <f t="shared" si="759"/>
        <v>0</v>
      </c>
      <c r="DK115" s="8">
        <f t="shared" si="759"/>
        <v>0</v>
      </c>
      <c r="DL115" s="8">
        <f t="shared" si="759"/>
        <v>0</v>
      </c>
      <c r="DM115" s="8">
        <f t="shared" si="759"/>
        <v>0</v>
      </c>
      <c r="DN115" s="8">
        <f t="shared" si="759"/>
        <v>0</v>
      </c>
      <c r="DO115" s="8">
        <f t="shared" si="759"/>
        <v>0</v>
      </c>
      <c r="DP115" s="8">
        <f t="shared" si="759"/>
        <v>0</v>
      </c>
      <c r="DQ115" s="8">
        <f t="shared" si="759"/>
        <v>0</v>
      </c>
      <c r="DR115" s="8">
        <f t="shared" si="759"/>
        <v>0</v>
      </c>
      <c r="DS115" s="8">
        <f t="shared" si="759"/>
        <v>0</v>
      </c>
      <c r="DT115" s="8">
        <f t="shared" si="759"/>
        <v>0</v>
      </c>
      <c r="DU115" s="8">
        <f t="shared" si="759"/>
        <v>0</v>
      </c>
      <c r="DV115" s="8">
        <f t="shared" si="759"/>
        <v>0</v>
      </c>
      <c r="DW115" s="8">
        <f t="shared" si="759"/>
        <v>0</v>
      </c>
      <c r="DX115" s="8">
        <f t="shared" si="759"/>
        <v>0</v>
      </c>
      <c r="DY115" s="8">
        <f t="shared" si="759"/>
        <v>0</v>
      </c>
      <c r="DZ115" s="8">
        <f t="shared" si="759"/>
        <v>0</v>
      </c>
      <c r="EA115" s="8">
        <f t="shared" si="759"/>
        <v>0</v>
      </c>
      <c r="EB115" s="8">
        <f t="shared" si="759"/>
        <v>0</v>
      </c>
      <c r="EC115" s="8">
        <f t="shared" si="759"/>
        <v>0</v>
      </c>
      <c r="ED115" s="8">
        <f t="shared" si="759"/>
        <v>0</v>
      </c>
      <c r="EE115" s="8">
        <f t="shared" si="759"/>
        <v>0</v>
      </c>
      <c r="EF115" s="8">
        <f t="shared" si="759"/>
        <v>0</v>
      </c>
      <c r="EG115" s="8">
        <f t="shared" si="759"/>
        <v>0</v>
      </c>
      <c r="EH115" s="8">
        <f t="shared" si="759"/>
        <v>0</v>
      </c>
      <c r="EI115" s="8">
        <f t="shared" si="759"/>
        <v>0</v>
      </c>
      <c r="EJ115" s="8">
        <f t="shared" si="759"/>
        <v>0</v>
      </c>
      <c r="EK115" s="8">
        <f t="shared" si="759"/>
        <v>0</v>
      </c>
      <c r="EL115" s="8">
        <f t="shared" si="759"/>
        <v>0</v>
      </c>
      <c r="EM115" s="8">
        <f t="shared" si="759"/>
        <v>0</v>
      </c>
      <c r="IM115" s="8"/>
      <c r="IN115" s="8"/>
      <c r="IO115" s="8"/>
      <c r="IP115" s="8"/>
      <c r="IQ115" s="8"/>
      <c r="IR115" s="8"/>
    </row>
    <row r="116" spans="1:348" ht="18.399999999999999">
      <c r="A116" s="29"/>
      <c r="B116" s="16"/>
      <c r="C116" s="40"/>
      <c r="D116" s="32"/>
      <c r="E116" s="40" t="s">
        <v>192</v>
      </c>
      <c r="F116" s="40"/>
      <c r="G116" s="157"/>
      <c r="H116" s="162" t="s">
        <v>187</v>
      </c>
      <c r="I116" s="158"/>
      <c r="J116" s="157"/>
      <c r="K116" s="157"/>
      <c r="L116" s="162" t="s">
        <v>188</v>
      </c>
      <c r="M116" s="162" t="s">
        <v>188</v>
      </c>
      <c r="N116" s="162" t="s">
        <v>188</v>
      </c>
      <c r="O116" s="162" t="s">
        <v>188</v>
      </c>
      <c r="P116" s="159"/>
      <c r="Q116" s="155" t="s">
        <v>188</v>
      </c>
      <c r="R116" s="16"/>
      <c r="S116" s="29"/>
      <c r="U116" t="s">
        <v>193</v>
      </c>
      <c r="V116" s="6">
        <f ca="1">IF(I116&gt;0, Y116, SUM(W100:W113))+IF(J116&gt;0, SUM(AI100:AI113)/J115*J116+AI115+AK115, SUM(AI100:AI113)+SUM(AL100:AM113))+IF(K116&gt;0, SUM(AJ100:AJ113)/K115*K116+AI116, SUM(AJ100:AJ113)+SUM(AN100:AN113))+SUM(AK100:AK113)+IF(P116&gt;0, AA116, SUM(AH100:AH113))-Q115</f>
        <v>0</v>
      </c>
      <c r="X116" t="s">
        <v>194</v>
      </c>
      <c r="Y116" s="8" t="e">
        <f>IF(AH98=$AB$12, I116*$Y$10, (I116/($AB$12-AH98))*(1-(AH98/$AB$12)^$Y$10)*$AB$12)</f>
        <v>#DIV/0!</v>
      </c>
      <c r="Z116" s="8"/>
      <c r="AA116">
        <f>IF($AB$11=$AB$12, $P$30*$Y$10, ($P$30/($AB$12-$AB$11))*(1-($AB$11/$AB$12)^$Y$10)*$AB$12)</f>
        <v>0</v>
      </c>
      <c r="AD116" t="s">
        <v>195</v>
      </c>
      <c r="AH116">
        <f>$K116*$W$12</f>
        <v>0</v>
      </c>
      <c r="AI116">
        <f>IF($Y$11=$AB$12, $AH116*$Y$10, ($AH116/($AB$12-$Y$11))*(1-($Y$11/$AB$12)^$Y$10)*$AB$12)</f>
        <v>0</v>
      </c>
      <c r="AO116" s="8"/>
      <c r="AP116" t="s">
        <v>213</v>
      </c>
      <c r="AQ116" s="8" t="e">
        <f t="shared" ref="AQ116:BV116" ca="1" si="760">IF(AQ99&gt;=$Y$10, 0, SUM(AQ$14:AQ$27)+($Y$32*$AH$12^AQ99)+($W$32+$W$33)*AQ$11/1000+SUM($AH$29:$AH$32)*$Y$12^AQ99+($AJ$29+$AJ$31)*$Y$11^AQ99+($Y$33*$AB$11^AQ99)+IF($Y$10-1=AQ99, $Q115, 0))</f>
        <v>#DIV/0!</v>
      </c>
      <c r="AR116" s="8" t="e">
        <f t="shared" ca="1" si="760"/>
        <v>#DIV/0!</v>
      </c>
      <c r="AS116" s="8" t="e">
        <f t="shared" ca="1" si="760"/>
        <v>#DIV/0!</v>
      </c>
      <c r="AT116" s="8" t="e">
        <f t="shared" ca="1" si="760"/>
        <v>#DIV/0!</v>
      </c>
      <c r="AU116" s="8" t="e">
        <f t="shared" ca="1" si="760"/>
        <v>#DIV/0!</v>
      </c>
      <c r="AV116" s="8" t="e">
        <f t="shared" ca="1" si="760"/>
        <v>#DIV/0!</v>
      </c>
      <c r="AW116" s="8" t="e">
        <f t="shared" ca="1" si="760"/>
        <v>#DIV/0!</v>
      </c>
      <c r="AX116" s="8" t="e">
        <f t="shared" ca="1" si="760"/>
        <v>#DIV/0!</v>
      </c>
      <c r="AY116" s="8" t="e">
        <f t="shared" ca="1" si="760"/>
        <v>#DIV/0!</v>
      </c>
      <c r="AZ116" s="8" t="e">
        <f t="shared" ca="1" si="760"/>
        <v>#DIV/0!</v>
      </c>
      <c r="BA116" s="8" t="e">
        <f t="shared" ca="1" si="760"/>
        <v>#DIV/0!</v>
      </c>
      <c r="BB116" s="8" t="e">
        <f t="shared" ca="1" si="760"/>
        <v>#DIV/0!</v>
      </c>
      <c r="BC116" s="8" t="e">
        <f t="shared" ca="1" si="760"/>
        <v>#DIV/0!</v>
      </c>
      <c r="BD116" s="8" t="e">
        <f t="shared" ca="1" si="760"/>
        <v>#DIV/0!</v>
      </c>
      <c r="BE116" s="8" t="e">
        <f t="shared" ca="1" si="760"/>
        <v>#DIV/0!</v>
      </c>
      <c r="BF116" s="8" t="e">
        <f t="shared" ca="1" si="760"/>
        <v>#DIV/0!</v>
      </c>
      <c r="BG116" s="8" t="e">
        <f t="shared" ca="1" si="760"/>
        <v>#DIV/0!</v>
      </c>
      <c r="BH116" s="8" t="e">
        <f t="shared" ca="1" si="760"/>
        <v>#DIV/0!</v>
      </c>
      <c r="BI116" s="8" t="e">
        <f t="shared" ca="1" si="760"/>
        <v>#DIV/0!</v>
      </c>
      <c r="BJ116" s="8" t="e">
        <f t="shared" ca="1" si="760"/>
        <v>#DIV/0!</v>
      </c>
      <c r="BK116" s="8">
        <f t="shared" si="760"/>
        <v>0</v>
      </c>
      <c r="BL116" s="8">
        <f t="shared" si="760"/>
        <v>0</v>
      </c>
      <c r="BM116" s="8">
        <f t="shared" si="760"/>
        <v>0</v>
      </c>
      <c r="BN116" s="8">
        <f t="shared" si="760"/>
        <v>0</v>
      </c>
      <c r="BO116" s="8">
        <f t="shared" si="760"/>
        <v>0</v>
      </c>
      <c r="BP116" s="8">
        <f t="shared" si="760"/>
        <v>0</v>
      </c>
      <c r="BQ116" s="8">
        <f t="shared" si="760"/>
        <v>0</v>
      </c>
      <c r="BR116" s="8">
        <f t="shared" si="760"/>
        <v>0</v>
      </c>
      <c r="BS116" s="8">
        <f t="shared" si="760"/>
        <v>0</v>
      </c>
      <c r="BT116" s="8">
        <f t="shared" si="760"/>
        <v>0</v>
      </c>
      <c r="BU116" s="8">
        <f t="shared" si="760"/>
        <v>0</v>
      </c>
      <c r="BV116" s="8">
        <f t="shared" si="760"/>
        <v>0</v>
      </c>
      <c r="BW116" s="8">
        <f t="shared" ref="BW116:DB116" si="761">IF(BW99&gt;=$Y$10, 0, SUM(BW$14:BW$27)+($Y$32*$AH$12^BW99)+($W$32+$W$33)*BW$11/1000+SUM($AH$29:$AH$32)*$Y$12^BW99+($AJ$29+$AJ$31)*$Y$11^BW99+($Y$33*$AB$11^BW99)+IF($Y$10-1=BW99, $Q115, 0))</f>
        <v>0</v>
      </c>
      <c r="BX116" s="8">
        <f t="shared" si="761"/>
        <v>0</v>
      </c>
      <c r="BY116" s="8">
        <f t="shared" si="761"/>
        <v>0</v>
      </c>
      <c r="BZ116" s="8">
        <f t="shared" si="761"/>
        <v>0</v>
      </c>
      <c r="CA116" s="8">
        <f t="shared" si="761"/>
        <v>0</v>
      </c>
      <c r="CB116" s="8">
        <f t="shared" si="761"/>
        <v>0</v>
      </c>
      <c r="CC116" s="8">
        <f t="shared" si="761"/>
        <v>0</v>
      </c>
      <c r="CD116" s="8">
        <f t="shared" si="761"/>
        <v>0</v>
      </c>
      <c r="CE116" s="8">
        <f t="shared" si="761"/>
        <v>0</v>
      </c>
      <c r="CF116" s="8">
        <f t="shared" si="761"/>
        <v>0</v>
      </c>
      <c r="CG116" s="8">
        <f t="shared" si="761"/>
        <v>0</v>
      </c>
      <c r="CH116" s="8">
        <f t="shared" si="761"/>
        <v>0</v>
      </c>
      <c r="CI116" s="8">
        <f t="shared" si="761"/>
        <v>0</v>
      </c>
      <c r="CJ116" s="8">
        <f t="shared" si="761"/>
        <v>0</v>
      </c>
      <c r="CK116" s="8">
        <f t="shared" si="761"/>
        <v>0</v>
      </c>
      <c r="CL116" s="8">
        <f t="shared" si="761"/>
        <v>0</v>
      </c>
      <c r="CM116" s="8">
        <f t="shared" si="761"/>
        <v>0</v>
      </c>
      <c r="CN116" s="8">
        <f t="shared" si="761"/>
        <v>0</v>
      </c>
      <c r="CO116" s="8">
        <f t="shared" si="761"/>
        <v>0</v>
      </c>
      <c r="CP116" s="8">
        <f t="shared" si="761"/>
        <v>0</v>
      </c>
      <c r="CQ116" s="8">
        <f t="shared" si="761"/>
        <v>0</v>
      </c>
      <c r="CR116" s="8">
        <f t="shared" si="761"/>
        <v>0</v>
      </c>
      <c r="CS116" s="8">
        <f t="shared" si="761"/>
        <v>0</v>
      </c>
      <c r="CT116" s="8">
        <f t="shared" si="761"/>
        <v>0</v>
      </c>
      <c r="CU116" s="8">
        <f t="shared" si="761"/>
        <v>0</v>
      </c>
      <c r="CV116" s="8">
        <f t="shared" si="761"/>
        <v>0</v>
      </c>
      <c r="CW116" s="8">
        <f t="shared" si="761"/>
        <v>0</v>
      </c>
      <c r="CX116" s="8">
        <f t="shared" si="761"/>
        <v>0</v>
      </c>
      <c r="CY116" s="8">
        <f t="shared" si="761"/>
        <v>0</v>
      </c>
      <c r="CZ116" s="8">
        <f t="shared" si="761"/>
        <v>0</v>
      </c>
      <c r="DA116" s="8">
        <f t="shared" si="761"/>
        <v>0</v>
      </c>
      <c r="DB116" s="8">
        <f t="shared" si="761"/>
        <v>0</v>
      </c>
      <c r="DC116" s="8">
        <f t="shared" ref="DC116:EH116" si="762">IF(DC99&gt;=$Y$10, 0, SUM(DC$14:DC$27)+($Y$32*$AH$12^DC99)+($W$32+$W$33)*DC$11/1000+SUM($AH$29:$AH$32)*$Y$12^DC99+($AJ$29+$AJ$31)*$Y$11^DC99+($Y$33*$AB$11^DC99)+IF($Y$10-1=DC99, $Q115, 0))</f>
        <v>0</v>
      </c>
      <c r="DD116" s="8">
        <f t="shared" si="762"/>
        <v>0</v>
      </c>
      <c r="DE116" s="8">
        <f t="shared" si="762"/>
        <v>0</v>
      </c>
      <c r="DF116" s="8">
        <f t="shared" si="762"/>
        <v>0</v>
      </c>
      <c r="DG116" s="8">
        <f t="shared" si="762"/>
        <v>0</v>
      </c>
      <c r="DH116" s="8">
        <f t="shared" si="762"/>
        <v>0</v>
      </c>
      <c r="DI116" s="8">
        <f t="shared" si="762"/>
        <v>0</v>
      </c>
      <c r="DJ116" s="8">
        <f t="shared" si="762"/>
        <v>0</v>
      </c>
      <c r="DK116" s="8">
        <f t="shared" si="762"/>
        <v>0</v>
      </c>
      <c r="DL116" s="8">
        <f t="shared" si="762"/>
        <v>0</v>
      </c>
      <c r="DM116" s="8">
        <f t="shared" si="762"/>
        <v>0</v>
      </c>
      <c r="DN116" s="8">
        <f t="shared" si="762"/>
        <v>0</v>
      </c>
      <c r="DO116" s="8">
        <f t="shared" si="762"/>
        <v>0</v>
      </c>
      <c r="DP116" s="8">
        <f t="shared" si="762"/>
        <v>0</v>
      </c>
      <c r="DQ116" s="8">
        <f t="shared" si="762"/>
        <v>0</v>
      </c>
      <c r="DR116" s="8">
        <f t="shared" si="762"/>
        <v>0</v>
      </c>
      <c r="DS116" s="8">
        <f t="shared" si="762"/>
        <v>0</v>
      </c>
      <c r="DT116" s="8">
        <f t="shared" si="762"/>
        <v>0</v>
      </c>
      <c r="DU116" s="8">
        <f t="shared" si="762"/>
        <v>0</v>
      </c>
      <c r="DV116" s="8">
        <f t="shared" si="762"/>
        <v>0</v>
      </c>
      <c r="DW116" s="8">
        <f t="shared" si="762"/>
        <v>0</v>
      </c>
      <c r="DX116" s="8">
        <f t="shared" si="762"/>
        <v>0</v>
      </c>
      <c r="DY116" s="8">
        <f t="shared" si="762"/>
        <v>0</v>
      </c>
      <c r="DZ116" s="8">
        <f t="shared" si="762"/>
        <v>0</v>
      </c>
      <c r="EA116" s="8">
        <f t="shared" si="762"/>
        <v>0</v>
      </c>
      <c r="EB116" s="8">
        <f t="shared" si="762"/>
        <v>0</v>
      </c>
      <c r="EC116" s="8">
        <f t="shared" si="762"/>
        <v>0</v>
      </c>
      <c r="ED116" s="8">
        <f t="shared" si="762"/>
        <v>0</v>
      </c>
      <c r="EE116" s="8">
        <f t="shared" si="762"/>
        <v>0</v>
      </c>
      <c r="EF116" s="8">
        <f t="shared" si="762"/>
        <v>0</v>
      </c>
      <c r="EG116" s="8">
        <f t="shared" si="762"/>
        <v>0</v>
      </c>
      <c r="EH116" s="8">
        <f t="shared" si="762"/>
        <v>0</v>
      </c>
      <c r="EI116" s="8">
        <f t="shared" ref="EI116:EM116" si="763">IF(EI99&gt;=$Y$10, 0, SUM(EI$14:EI$27)+($Y$32*$AH$12^EI99)+($W$32+$W$33)*EI$11/1000+SUM($AH$29:$AH$32)*$Y$12^EI99+($AJ$29+$AJ$31)*$Y$11^EI99+($Y$33*$AB$11^EI99)+IF($Y$10-1=EI99, $Q115, 0))</f>
        <v>0</v>
      </c>
      <c r="EJ116" s="8">
        <f t="shared" si="763"/>
        <v>0</v>
      </c>
      <c r="EK116" s="8">
        <f t="shared" si="763"/>
        <v>0</v>
      </c>
      <c r="EL116" s="8">
        <f t="shared" si="763"/>
        <v>0</v>
      </c>
      <c r="EM116" s="8">
        <f t="shared" si="763"/>
        <v>0</v>
      </c>
    </row>
    <row r="117" spans="1:348" ht="18.399999999999999" hidden="1">
      <c r="A117" s="29"/>
      <c r="B117" s="16"/>
      <c r="C117" s="32"/>
      <c r="D117" s="32"/>
      <c r="E117" s="32"/>
      <c r="F117" s="32"/>
      <c r="G117" s="32"/>
      <c r="H117" s="32"/>
      <c r="I117" s="41"/>
      <c r="J117" s="42"/>
      <c r="K117" s="32"/>
      <c r="L117" s="32"/>
      <c r="M117" s="32"/>
      <c r="N117" s="32"/>
      <c r="O117" s="32"/>
      <c r="P117" s="41"/>
      <c r="Q117" s="16"/>
      <c r="R117" s="16"/>
      <c r="S117" s="29"/>
      <c r="U117" t="s">
        <v>197</v>
      </c>
      <c r="V117">
        <f>$Y118+SUM($AH115:$AH118)+$AJ115+$AJ117+'General Project Info'!$K$20/1000*($W118+$W119)+$Y119</f>
        <v>0</v>
      </c>
      <c r="AC117" t="s">
        <v>198</v>
      </c>
      <c r="AD117" t="s">
        <v>191</v>
      </c>
      <c r="AH117">
        <f>IF(J116&lt;&gt;0, 0, IF($W$10="Carbon Offset", $J115*$W$12, 0))</f>
        <v>0</v>
      </c>
      <c r="AJ117">
        <f>IF(J116&lt;&gt;0, 0, IF($W$10="RECs", (-$J115/(VLOOKUP("RECs", 'General Project Info'!$R$32:$W$42, 5, FALSE)))*$W$11, 0))</f>
        <v>0</v>
      </c>
      <c r="AP117" t="s">
        <v>214</v>
      </c>
      <c r="AQ117" s="8" t="e">
        <f ca="1">AQ115+AQ116</f>
        <v>#DIV/0!</v>
      </c>
      <c r="AR117" s="8" t="e">
        <f t="shared" ref="AR117" ca="1" si="764">AR115+AR116</f>
        <v>#DIV/0!</v>
      </c>
      <c r="AS117" s="8" t="e">
        <f ca="1">AS115+AS116</f>
        <v>#DIV/0!</v>
      </c>
      <c r="AT117" s="8" t="e">
        <f ca="1">AT115+AT116</f>
        <v>#DIV/0!</v>
      </c>
      <c r="AU117" s="8" t="e">
        <f ca="1">AU115+AU116</f>
        <v>#DIV/0!</v>
      </c>
      <c r="AV117" s="8" t="e">
        <f t="shared" ref="AV117:DG117" ca="1" si="765">AV115+AV116</f>
        <v>#DIV/0!</v>
      </c>
      <c r="AW117" s="8" t="e">
        <f t="shared" ca="1" si="765"/>
        <v>#DIV/0!</v>
      </c>
      <c r="AX117" s="8" t="e">
        <f t="shared" ca="1" si="765"/>
        <v>#DIV/0!</v>
      </c>
      <c r="AY117" s="8" t="e">
        <f t="shared" ca="1" si="765"/>
        <v>#DIV/0!</v>
      </c>
      <c r="AZ117" s="8" t="e">
        <f t="shared" ca="1" si="765"/>
        <v>#DIV/0!</v>
      </c>
      <c r="BA117" s="8" t="e">
        <f t="shared" ca="1" si="765"/>
        <v>#DIV/0!</v>
      </c>
      <c r="BB117" s="8" t="e">
        <f t="shared" ca="1" si="765"/>
        <v>#DIV/0!</v>
      </c>
      <c r="BC117" s="8" t="e">
        <f t="shared" ca="1" si="765"/>
        <v>#DIV/0!</v>
      </c>
      <c r="BD117" s="8" t="e">
        <f t="shared" ca="1" si="765"/>
        <v>#DIV/0!</v>
      </c>
      <c r="BE117" s="8" t="e">
        <f t="shared" ca="1" si="765"/>
        <v>#DIV/0!</v>
      </c>
      <c r="BF117" s="8" t="e">
        <f t="shared" ca="1" si="765"/>
        <v>#DIV/0!</v>
      </c>
      <c r="BG117" s="8" t="e">
        <f t="shared" ca="1" si="765"/>
        <v>#DIV/0!</v>
      </c>
      <c r="BH117" s="8" t="e">
        <f t="shared" ca="1" si="765"/>
        <v>#DIV/0!</v>
      </c>
      <c r="BI117" s="8" t="e">
        <f t="shared" ca="1" si="765"/>
        <v>#DIV/0!</v>
      </c>
      <c r="BJ117" s="8" t="e">
        <f t="shared" ca="1" si="765"/>
        <v>#DIV/0!</v>
      </c>
      <c r="BK117" s="8">
        <f t="shared" si="765"/>
        <v>0</v>
      </c>
      <c r="BL117" s="8">
        <f t="shared" si="765"/>
        <v>0</v>
      </c>
      <c r="BM117" s="8">
        <f t="shared" si="765"/>
        <v>0</v>
      </c>
      <c r="BN117" s="8">
        <f t="shared" si="765"/>
        <v>0</v>
      </c>
      <c r="BO117" s="8">
        <f t="shared" si="765"/>
        <v>0</v>
      </c>
      <c r="BP117" s="8">
        <f t="shared" si="765"/>
        <v>0</v>
      </c>
      <c r="BQ117" s="8">
        <f t="shared" si="765"/>
        <v>0</v>
      </c>
      <c r="BR117" s="8">
        <f t="shared" si="765"/>
        <v>0</v>
      </c>
      <c r="BS117" s="8">
        <f t="shared" si="765"/>
        <v>0</v>
      </c>
      <c r="BT117" s="8">
        <f t="shared" si="765"/>
        <v>0</v>
      </c>
      <c r="BU117" s="8">
        <f t="shared" si="765"/>
        <v>0</v>
      </c>
      <c r="BV117" s="8">
        <f t="shared" si="765"/>
        <v>0</v>
      </c>
      <c r="BW117" s="8">
        <f t="shared" si="765"/>
        <v>0</v>
      </c>
      <c r="BX117" s="8">
        <f t="shared" si="765"/>
        <v>0</v>
      </c>
      <c r="BY117" s="8">
        <f t="shared" si="765"/>
        <v>0</v>
      </c>
      <c r="BZ117" s="8">
        <f t="shared" si="765"/>
        <v>0</v>
      </c>
      <c r="CA117" s="8">
        <f t="shared" si="765"/>
        <v>0</v>
      </c>
      <c r="CB117" s="8">
        <f t="shared" si="765"/>
        <v>0</v>
      </c>
      <c r="CC117" s="8">
        <f t="shared" si="765"/>
        <v>0</v>
      </c>
      <c r="CD117" s="8">
        <f t="shared" si="765"/>
        <v>0</v>
      </c>
      <c r="CE117" s="8">
        <f t="shared" si="765"/>
        <v>0</v>
      </c>
      <c r="CF117" s="8">
        <f t="shared" si="765"/>
        <v>0</v>
      </c>
      <c r="CG117" s="8">
        <f t="shared" si="765"/>
        <v>0</v>
      </c>
      <c r="CH117" s="8">
        <f t="shared" si="765"/>
        <v>0</v>
      </c>
      <c r="CI117" s="8">
        <f t="shared" si="765"/>
        <v>0</v>
      </c>
      <c r="CJ117" s="8">
        <f t="shared" si="765"/>
        <v>0</v>
      </c>
      <c r="CK117" s="8">
        <f t="shared" si="765"/>
        <v>0</v>
      </c>
      <c r="CL117" s="8">
        <f t="shared" si="765"/>
        <v>0</v>
      </c>
      <c r="CM117" s="8">
        <f t="shared" si="765"/>
        <v>0</v>
      </c>
      <c r="CN117" s="8">
        <f t="shared" si="765"/>
        <v>0</v>
      </c>
      <c r="CO117" s="8">
        <f t="shared" si="765"/>
        <v>0</v>
      </c>
      <c r="CP117" s="8">
        <f t="shared" si="765"/>
        <v>0</v>
      </c>
      <c r="CQ117" s="8">
        <f t="shared" si="765"/>
        <v>0</v>
      </c>
      <c r="CR117" s="8">
        <f t="shared" si="765"/>
        <v>0</v>
      </c>
      <c r="CS117" s="8">
        <f t="shared" si="765"/>
        <v>0</v>
      </c>
      <c r="CT117" s="8">
        <f t="shared" si="765"/>
        <v>0</v>
      </c>
      <c r="CU117" s="8">
        <f t="shared" si="765"/>
        <v>0</v>
      </c>
      <c r="CV117" s="8">
        <f t="shared" si="765"/>
        <v>0</v>
      </c>
      <c r="CW117" s="8">
        <f t="shared" si="765"/>
        <v>0</v>
      </c>
      <c r="CX117" s="8">
        <f t="shared" si="765"/>
        <v>0</v>
      </c>
      <c r="CY117" s="8">
        <f t="shared" si="765"/>
        <v>0</v>
      </c>
      <c r="CZ117" s="8">
        <f t="shared" si="765"/>
        <v>0</v>
      </c>
      <c r="DA117" s="8">
        <f t="shared" si="765"/>
        <v>0</v>
      </c>
      <c r="DB117" s="8">
        <f t="shared" si="765"/>
        <v>0</v>
      </c>
      <c r="DC117" s="8">
        <f t="shared" si="765"/>
        <v>0</v>
      </c>
      <c r="DD117" s="8">
        <f t="shared" si="765"/>
        <v>0</v>
      </c>
      <c r="DE117" s="8">
        <f t="shared" si="765"/>
        <v>0</v>
      </c>
      <c r="DF117" s="8">
        <f t="shared" si="765"/>
        <v>0</v>
      </c>
      <c r="DG117" s="8">
        <f t="shared" si="765"/>
        <v>0</v>
      </c>
      <c r="DH117" s="8">
        <f t="shared" ref="DH117:EM117" si="766">DH115+DH116</f>
        <v>0</v>
      </c>
      <c r="DI117" s="8">
        <f t="shared" si="766"/>
        <v>0</v>
      </c>
      <c r="DJ117" s="8">
        <f t="shared" si="766"/>
        <v>0</v>
      </c>
      <c r="DK117" s="8">
        <f t="shared" si="766"/>
        <v>0</v>
      </c>
      <c r="DL117" s="8">
        <f t="shared" si="766"/>
        <v>0</v>
      </c>
      <c r="DM117" s="8">
        <f t="shared" si="766"/>
        <v>0</v>
      </c>
      <c r="DN117" s="8">
        <f t="shared" si="766"/>
        <v>0</v>
      </c>
      <c r="DO117" s="8">
        <f t="shared" si="766"/>
        <v>0</v>
      </c>
      <c r="DP117" s="8">
        <f t="shared" si="766"/>
        <v>0</v>
      </c>
      <c r="DQ117" s="8">
        <f t="shared" si="766"/>
        <v>0</v>
      </c>
      <c r="DR117" s="8">
        <f t="shared" si="766"/>
        <v>0</v>
      </c>
      <c r="DS117" s="8">
        <f t="shared" si="766"/>
        <v>0</v>
      </c>
      <c r="DT117" s="8">
        <f t="shared" si="766"/>
        <v>0</v>
      </c>
      <c r="DU117" s="8">
        <f t="shared" si="766"/>
        <v>0</v>
      </c>
      <c r="DV117" s="8">
        <f t="shared" si="766"/>
        <v>0</v>
      </c>
      <c r="DW117" s="8">
        <f t="shared" si="766"/>
        <v>0</v>
      </c>
      <c r="DX117" s="8">
        <f t="shared" si="766"/>
        <v>0</v>
      </c>
      <c r="DY117" s="8">
        <f t="shared" si="766"/>
        <v>0</v>
      </c>
      <c r="DZ117" s="8">
        <f t="shared" si="766"/>
        <v>0</v>
      </c>
      <c r="EA117" s="8">
        <f t="shared" si="766"/>
        <v>0</v>
      </c>
      <c r="EB117" s="8">
        <f t="shared" si="766"/>
        <v>0</v>
      </c>
      <c r="EC117" s="8">
        <f t="shared" si="766"/>
        <v>0</v>
      </c>
      <c r="ED117" s="8">
        <f t="shared" si="766"/>
        <v>0</v>
      </c>
      <c r="EE117" s="8">
        <f t="shared" si="766"/>
        <v>0</v>
      </c>
      <c r="EF117" s="8">
        <f t="shared" si="766"/>
        <v>0</v>
      </c>
      <c r="EG117" s="8">
        <f t="shared" si="766"/>
        <v>0</v>
      </c>
      <c r="EH117" s="8">
        <f t="shared" si="766"/>
        <v>0</v>
      </c>
      <c r="EI117" s="8">
        <f t="shared" si="766"/>
        <v>0</v>
      </c>
      <c r="EJ117" s="8">
        <f t="shared" si="766"/>
        <v>0</v>
      </c>
      <c r="EK117" s="8">
        <f t="shared" si="766"/>
        <v>0</v>
      </c>
      <c r="EL117" s="8">
        <f t="shared" si="766"/>
        <v>0</v>
      </c>
      <c r="EM117" s="8">
        <f t="shared" si="766"/>
        <v>0</v>
      </c>
    </row>
    <row r="118" spans="1:348" ht="18.399999999999999" hidden="1">
      <c r="A118" s="29"/>
      <c r="B118" s="16"/>
      <c r="C118" s="32"/>
      <c r="D118" s="32"/>
      <c r="E118" s="32"/>
      <c r="F118" s="32"/>
      <c r="G118" s="32"/>
      <c r="H118" s="32"/>
      <c r="I118" s="32"/>
      <c r="J118" s="41"/>
      <c r="K118" s="41"/>
      <c r="L118" s="32"/>
      <c r="M118" s="32"/>
      <c r="N118" s="32"/>
      <c r="O118" s="32"/>
      <c r="P118" s="32"/>
      <c r="Q118" s="16"/>
      <c r="R118" s="16"/>
      <c r="S118" s="29"/>
      <c r="U118" t="s">
        <v>200</v>
      </c>
      <c r="W118" s="8">
        <f>IF(J116&gt;0, J116, J115)</f>
        <v>0</v>
      </c>
      <c r="X118" t="s">
        <v>201</v>
      </c>
      <c r="Y118">
        <f>IF(I116&gt;0, I116, I115)</f>
        <v>0</v>
      </c>
      <c r="AD118" s="8" t="s">
        <v>195</v>
      </c>
      <c r="AE118" s="8"/>
      <c r="AF118" s="8"/>
      <c r="AG118" s="8"/>
      <c r="AH118">
        <f>IF(K116&lt;&gt;0, 0, $K115*$W$12)</f>
        <v>0</v>
      </c>
      <c r="AO118" s="8"/>
      <c r="AP118" t="s">
        <v>215</v>
      </c>
      <c r="AQ118" s="14" t="e">
        <f ca="1">IRR(AQ117:EM117)</f>
        <v>#VALUE!</v>
      </c>
      <c r="AR118" t="e">
        <f t="array" aca="1" ref="AR118" ca="1">SUM(IF(AQ117:EL117*AR117:EM117&lt;0,1,0))</f>
        <v>#DIV/0!</v>
      </c>
    </row>
    <row r="119" spans="1:348" ht="18.399999999999999" hidden="1">
      <c r="A119" s="29"/>
      <c r="B119" s="16"/>
      <c r="C119" s="32"/>
      <c r="D119" s="32"/>
      <c r="E119" s="32"/>
      <c r="F119" s="32"/>
      <c r="G119" s="32"/>
      <c r="H119" s="32"/>
      <c r="I119" s="32"/>
      <c r="J119" s="41"/>
      <c r="K119" s="32"/>
      <c r="L119" s="32"/>
      <c r="M119" s="32"/>
      <c r="N119" s="32"/>
      <c r="O119" s="32"/>
      <c r="P119" s="32"/>
      <c r="Q119" s="16"/>
      <c r="R119" s="16"/>
      <c r="S119" s="29"/>
      <c r="U119" t="s">
        <v>203</v>
      </c>
      <c r="W119">
        <f>IF(K116&gt;0, K116, K115)</f>
        <v>0</v>
      </c>
      <c r="X119" t="s">
        <v>204</v>
      </c>
      <c r="Y119">
        <f>IF(P116&gt;0, P116, P115)</f>
        <v>0</v>
      </c>
      <c r="AP119" t="s">
        <v>216</v>
      </c>
      <c r="AQ119" s="8" t="e">
        <f ca="1">SUM(AQ117:EM117)</f>
        <v>#DIV/0!</v>
      </c>
    </row>
    <row r="120" spans="1:348" ht="18.399999999999999" hidden="1">
      <c r="A120" s="167" t="s">
        <v>217</v>
      </c>
      <c r="B120" s="16"/>
      <c r="C120" s="167"/>
      <c r="D120" s="32"/>
      <c r="E120" s="32"/>
      <c r="F120" s="32"/>
      <c r="G120" s="32"/>
      <c r="H120" s="32"/>
      <c r="I120" s="32"/>
      <c r="J120" s="32"/>
      <c r="K120" s="32"/>
      <c r="L120" s="32"/>
      <c r="M120" s="32"/>
      <c r="N120" s="32"/>
      <c r="O120" s="32"/>
      <c r="P120" s="32"/>
      <c r="Q120" s="16"/>
      <c r="R120" s="16"/>
      <c r="S120" s="29"/>
      <c r="AP120" s="8" t="s">
        <v>218</v>
      </c>
      <c r="AQ120" t="str">
        <f ca="1">IFERROR(IF(OR(AQ119&lt;0, AR118&gt;1, AR118=0), "NA - see note", "NO"),"NA - see note")</f>
        <v>NA - see note</v>
      </c>
    </row>
    <row r="121" spans="1:348" ht="18.399999999999999" hidden="1">
      <c r="A121" s="29"/>
      <c r="B121" s="16"/>
      <c r="C121" s="32"/>
      <c r="D121" s="32"/>
      <c r="E121" s="32"/>
      <c r="F121" s="32"/>
      <c r="G121" s="32"/>
      <c r="H121" s="32"/>
      <c r="I121" s="32"/>
      <c r="J121" s="32"/>
      <c r="K121" s="32"/>
      <c r="L121" s="32"/>
      <c r="M121" s="32"/>
      <c r="N121" s="32"/>
      <c r="O121" s="32"/>
      <c r="P121" s="32"/>
      <c r="Q121" s="16"/>
      <c r="R121" s="16"/>
      <c r="S121" s="29"/>
      <c r="AP121" s="8"/>
    </row>
    <row r="122" spans="1:348" ht="18.399999999999999">
      <c r="A122" s="29"/>
      <c r="B122" s="16"/>
      <c r="C122" s="32"/>
      <c r="D122" s="32"/>
      <c r="E122" s="32"/>
      <c r="F122" s="32"/>
      <c r="G122" s="32"/>
      <c r="H122" s="32"/>
      <c r="I122" s="32"/>
      <c r="J122" s="32"/>
      <c r="K122" s="32"/>
      <c r="L122" s="32"/>
      <c r="M122" s="32"/>
      <c r="N122" s="32"/>
      <c r="O122" s="32"/>
      <c r="P122" s="32"/>
      <c r="Q122" s="16"/>
      <c r="R122" s="16"/>
      <c r="S122" s="29"/>
      <c r="AP122" s="26" t="s">
        <v>128</v>
      </c>
      <c r="AQ122" s="91">
        <f>IF(COUNT(Z100:Z113)=0,2024,MIN(Z100:Z113))</f>
        <v>2024</v>
      </c>
      <c r="AR122" s="91">
        <f>AQ122+1</f>
        <v>2025</v>
      </c>
      <c r="AS122" s="91">
        <f>AR122+1</f>
        <v>2026</v>
      </c>
      <c r="AT122" s="91">
        <f t="shared" ref="AT122:DE122" si="767">AS122+1</f>
        <v>2027</v>
      </c>
      <c r="AU122" s="91">
        <f t="shared" si="767"/>
        <v>2028</v>
      </c>
      <c r="AV122" s="91">
        <f t="shared" si="767"/>
        <v>2029</v>
      </c>
      <c r="AW122" s="91">
        <f t="shared" si="767"/>
        <v>2030</v>
      </c>
      <c r="AX122" s="91">
        <f t="shared" si="767"/>
        <v>2031</v>
      </c>
      <c r="AY122" s="91">
        <f t="shared" si="767"/>
        <v>2032</v>
      </c>
      <c r="AZ122" s="91">
        <f t="shared" si="767"/>
        <v>2033</v>
      </c>
      <c r="BA122" s="91">
        <f t="shared" si="767"/>
        <v>2034</v>
      </c>
      <c r="BB122" s="91">
        <f t="shared" si="767"/>
        <v>2035</v>
      </c>
      <c r="BC122" s="91">
        <f t="shared" si="767"/>
        <v>2036</v>
      </c>
      <c r="BD122" s="91">
        <f t="shared" si="767"/>
        <v>2037</v>
      </c>
      <c r="BE122" s="91">
        <f t="shared" si="767"/>
        <v>2038</v>
      </c>
      <c r="BF122" s="91">
        <f t="shared" si="767"/>
        <v>2039</v>
      </c>
      <c r="BG122" s="91">
        <f t="shared" si="767"/>
        <v>2040</v>
      </c>
      <c r="BH122" s="91">
        <f t="shared" si="767"/>
        <v>2041</v>
      </c>
      <c r="BI122" s="91">
        <f t="shared" si="767"/>
        <v>2042</v>
      </c>
      <c r="BJ122" s="91">
        <f t="shared" si="767"/>
        <v>2043</v>
      </c>
      <c r="BK122" s="91">
        <f t="shared" si="767"/>
        <v>2044</v>
      </c>
      <c r="BL122" s="91">
        <f t="shared" si="767"/>
        <v>2045</v>
      </c>
      <c r="BM122" s="91">
        <f t="shared" si="767"/>
        <v>2046</v>
      </c>
      <c r="BN122" s="91">
        <f t="shared" si="767"/>
        <v>2047</v>
      </c>
      <c r="BO122" s="91">
        <f t="shared" si="767"/>
        <v>2048</v>
      </c>
      <c r="BP122" s="91">
        <f t="shared" si="767"/>
        <v>2049</v>
      </c>
      <c r="BQ122" s="91">
        <f t="shared" si="767"/>
        <v>2050</v>
      </c>
      <c r="BR122" s="91">
        <f t="shared" si="767"/>
        <v>2051</v>
      </c>
      <c r="BS122" s="91">
        <f t="shared" si="767"/>
        <v>2052</v>
      </c>
      <c r="BT122" s="91">
        <f t="shared" si="767"/>
        <v>2053</v>
      </c>
      <c r="BU122" s="91">
        <f t="shared" si="767"/>
        <v>2054</v>
      </c>
      <c r="BV122" s="91">
        <f t="shared" si="767"/>
        <v>2055</v>
      </c>
      <c r="BW122" s="91">
        <f t="shared" si="767"/>
        <v>2056</v>
      </c>
      <c r="BX122" s="91">
        <f t="shared" si="767"/>
        <v>2057</v>
      </c>
      <c r="BY122" s="91">
        <f t="shared" si="767"/>
        <v>2058</v>
      </c>
      <c r="BZ122" s="91">
        <f t="shared" si="767"/>
        <v>2059</v>
      </c>
      <c r="CA122" s="91">
        <f t="shared" si="767"/>
        <v>2060</v>
      </c>
      <c r="CB122" s="91">
        <f t="shared" si="767"/>
        <v>2061</v>
      </c>
      <c r="CC122" s="91">
        <f t="shared" si="767"/>
        <v>2062</v>
      </c>
      <c r="CD122" s="91">
        <f t="shared" si="767"/>
        <v>2063</v>
      </c>
      <c r="CE122" s="91">
        <f t="shared" si="767"/>
        <v>2064</v>
      </c>
      <c r="CF122" s="91">
        <f t="shared" si="767"/>
        <v>2065</v>
      </c>
      <c r="CG122" s="91">
        <f t="shared" si="767"/>
        <v>2066</v>
      </c>
      <c r="CH122" s="91">
        <f t="shared" si="767"/>
        <v>2067</v>
      </c>
      <c r="CI122" s="91">
        <f t="shared" si="767"/>
        <v>2068</v>
      </c>
      <c r="CJ122" s="91">
        <f t="shared" si="767"/>
        <v>2069</v>
      </c>
      <c r="CK122" s="91">
        <f t="shared" si="767"/>
        <v>2070</v>
      </c>
      <c r="CL122" s="91">
        <f t="shared" si="767"/>
        <v>2071</v>
      </c>
      <c r="CM122" s="91">
        <f t="shared" si="767"/>
        <v>2072</v>
      </c>
      <c r="CN122" s="91">
        <f t="shared" si="767"/>
        <v>2073</v>
      </c>
      <c r="CO122" s="91">
        <f t="shared" si="767"/>
        <v>2074</v>
      </c>
      <c r="CP122" s="91">
        <f t="shared" si="767"/>
        <v>2075</v>
      </c>
      <c r="CQ122" s="91">
        <f t="shared" si="767"/>
        <v>2076</v>
      </c>
      <c r="CR122" s="91">
        <f t="shared" si="767"/>
        <v>2077</v>
      </c>
      <c r="CS122" s="91">
        <f t="shared" si="767"/>
        <v>2078</v>
      </c>
      <c r="CT122" s="91">
        <f t="shared" si="767"/>
        <v>2079</v>
      </c>
      <c r="CU122" s="91">
        <f t="shared" si="767"/>
        <v>2080</v>
      </c>
      <c r="CV122" s="91">
        <f t="shared" si="767"/>
        <v>2081</v>
      </c>
      <c r="CW122" s="91">
        <f t="shared" si="767"/>
        <v>2082</v>
      </c>
      <c r="CX122" s="91">
        <f t="shared" si="767"/>
        <v>2083</v>
      </c>
      <c r="CY122" s="91">
        <f t="shared" si="767"/>
        <v>2084</v>
      </c>
      <c r="CZ122" s="91">
        <f t="shared" si="767"/>
        <v>2085</v>
      </c>
      <c r="DA122" s="91">
        <f t="shared" si="767"/>
        <v>2086</v>
      </c>
      <c r="DB122" s="91">
        <f t="shared" si="767"/>
        <v>2087</v>
      </c>
      <c r="DC122" s="91">
        <f t="shared" si="767"/>
        <v>2088</v>
      </c>
      <c r="DD122" s="91">
        <f t="shared" si="767"/>
        <v>2089</v>
      </c>
      <c r="DE122" s="91">
        <f t="shared" si="767"/>
        <v>2090</v>
      </c>
      <c r="DF122" s="91">
        <f t="shared" ref="DF122:EM122" si="768">DE122+1</f>
        <v>2091</v>
      </c>
      <c r="DG122" s="91">
        <f t="shared" si="768"/>
        <v>2092</v>
      </c>
      <c r="DH122" s="91">
        <f t="shared" si="768"/>
        <v>2093</v>
      </c>
      <c r="DI122" s="91">
        <f t="shared" si="768"/>
        <v>2094</v>
      </c>
      <c r="DJ122" s="91">
        <f t="shared" si="768"/>
        <v>2095</v>
      </c>
      <c r="DK122" s="91">
        <f t="shared" si="768"/>
        <v>2096</v>
      </c>
      <c r="DL122" s="91">
        <f t="shared" si="768"/>
        <v>2097</v>
      </c>
      <c r="DM122" s="91">
        <f t="shared" si="768"/>
        <v>2098</v>
      </c>
      <c r="DN122" s="91">
        <f t="shared" si="768"/>
        <v>2099</v>
      </c>
      <c r="DO122" s="91">
        <f t="shared" si="768"/>
        <v>2100</v>
      </c>
      <c r="DP122" s="91">
        <f t="shared" si="768"/>
        <v>2101</v>
      </c>
      <c r="DQ122" s="91">
        <f t="shared" si="768"/>
        <v>2102</v>
      </c>
      <c r="DR122" s="91">
        <f t="shared" si="768"/>
        <v>2103</v>
      </c>
      <c r="DS122" s="91">
        <f t="shared" si="768"/>
        <v>2104</v>
      </c>
      <c r="DT122" s="91">
        <f t="shared" si="768"/>
        <v>2105</v>
      </c>
      <c r="DU122" s="91">
        <f t="shared" si="768"/>
        <v>2106</v>
      </c>
      <c r="DV122" s="91">
        <f t="shared" si="768"/>
        <v>2107</v>
      </c>
      <c r="DW122" s="91">
        <f t="shared" si="768"/>
        <v>2108</v>
      </c>
      <c r="DX122" s="91">
        <f t="shared" si="768"/>
        <v>2109</v>
      </c>
      <c r="DY122" s="91">
        <f t="shared" si="768"/>
        <v>2110</v>
      </c>
      <c r="DZ122" s="91">
        <f t="shared" si="768"/>
        <v>2111</v>
      </c>
      <c r="EA122" s="91">
        <f t="shared" si="768"/>
        <v>2112</v>
      </c>
      <c r="EB122" s="91">
        <f t="shared" si="768"/>
        <v>2113</v>
      </c>
      <c r="EC122" s="91">
        <f t="shared" si="768"/>
        <v>2114</v>
      </c>
      <c r="ED122" s="91">
        <f t="shared" si="768"/>
        <v>2115</v>
      </c>
      <c r="EE122" s="91">
        <f t="shared" si="768"/>
        <v>2116</v>
      </c>
      <c r="EF122" s="91">
        <f t="shared" si="768"/>
        <v>2117</v>
      </c>
      <c r="EG122" s="91">
        <f t="shared" si="768"/>
        <v>2118</v>
      </c>
      <c r="EH122" s="91">
        <f t="shared" si="768"/>
        <v>2119</v>
      </c>
      <c r="EI122" s="91">
        <f t="shared" si="768"/>
        <v>2120</v>
      </c>
      <c r="EJ122" s="91">
        <f t="shared" si="768"/>
        <v>2121</v>
      </c>
      <c r="EK122" s="91">
        <f t="shared" si="768"/>
        <v>2122</v>
      </c>
      <c r="EL122" s="91">
        <f t="shared" si="768"/>
        <v>2123</v>
      </c>
      <c r="EM122" s="91">
        <f t="shared" si="768"/>
        <v>2124</v>
      </c>
    </row>
    <row r="123" spans="1:348" ht="18.399999999999999">
      <c r="A123" s="29"/>
      <c r="B123" s="16"/>
      <c r="C123" s="32"/>
      <c r="D123" s="32"/>
      <c r="E123" s="32"/>
      <c r="F123" s="32"/>
      <c r="G123" s="32"/>
      <c r="H123" s="32"/>
      <c r="I123" s="32"/>
      <c r="J123" s="32"/>
      <c r="K123" s="32"/>
      <c r="L123" s="32"/>
      <c r="M123" s="32"/>
      <c r="N123" s="32"/>
      <c r="O123" s="32"/>
      <c r="P123" s="32"/>
      <c r="Q123" s="16"/>
      <c r="R123" s="16"/>
      <c r="S123" s="29"/>
      <c r="AP123" s="26" t="s">
        <v>196</v>
      </c>
      <c r="AQ123" s="92" t="e">
        <f>IF(AQ122&gt;'Emissions Tables'!$BD$22,INDEX('Emissions Tables'!$K$23:$BD$35,MATCH('General Project Info'!$D$16,'Emissions Tables'!$J$23:$J$35,0),MATCH('Emissions Tables'!$BD$22,'Emissions Tables'!$K$22:$BD$22,0)),INDEX('Emissions Tables'!$K$23:$BD$35,MATCH('General Project Info'!$D$16,'Emissions Tables'!$J$23:$J$35,0),MATCH(AQ122,'Emissions Tables'!$K$22:$BD$22,0)))/1000</f>
        <v>#N/A</v>
      </c>
      <c r="AR123" s="92" t="e">
        <f>IF(AR122&gt;'Emissions Tables'!$BD$22,INDEX('Emissions Tables'!$K$23:$BD$35,MATCH('General Project Info'!$D$16,'Emissions Tables'!$J$23:$J$35,0),MATCH('Emissions Tables'!$BD$22,'Emissions Tables'!$K$22:$BD$22,0)),INDEX('Emissions Tables'!$K$23:$BD$35,MATCH('General Project Info'!$D$16,'Emissions Tables'!$J$23:$J$35,0),MATCH(AR122,'Emissions Tables'!$K$22:$BD$22,0)))/1000</f>
        <v>#N/A</v>
      </c>
      <c r="AS123" s="92" t="e">
        <f>IF(AS122&gt;'Emissions Tables'!$BD$22,INDEX('Emissions Tables'!$K$23:$BD$35,MATCH('General Project Info'!$D$16,'Emissions Tables'!$J$23:$J$35,0),MATCH('Emissions Tables'!$BD$22,'Emissions Tables'!$K$22:$BD$22,0)),INDEX('Emissions Tables'!$K$23:$BD$35,MATCH('General Project Info'!$D$16,'Emissions Tables'!$J$23:$J$35,0),MATCH(AS122,'Emissions Tables'!$K$22:$BD$22,0)))/1000</f>
        <v>#N/A</v>
      </c>
      <c r="AT123" s="92" t="e">
        <f>IF(AT122&gt;'Emissions Tables'!$BD$22,INDEX('Emissions Tables'!$K$23:$BD$35,MATCH('General Project Info'!$D$16,'Emissions Tables'!$J$23:$J$35,0),MATCH('Emissions Tables'!$BD$22,'Emissions Tables'!$K$22:$BD$22,0)),INDEX('Emissions Tables'!$K$23:$BD$35,MATCH('General Project Info'!$D$16,'Emissions Tables'!$J$23:$J$35,0),MATCH(AT122,'Emissions Tables'!$K$22:$BD$22,0)))/1000</f>
        <v>#N/A</v>
      </c>
      <c r="AU123" s="92" t="e">
        <f>IF(AU122&gt;'Emissions Tables'!$BD$22,INDEX('Emissions Tables'!$K$23:$BD$35,MATCH('General Project Info'!$D$16,'Emissions Tables'!$J$23:$J$35,0),MATCH('Emissions Tables'!$BD$22,'Emissions Tables'!$K$22:$BD$22,0)),INDEX('Emissions Tables'!$K$23:$BD$35,MATCH('General Project Info'!$D$16,'Emissions Tables'!$J$23:$J$35,0),MATCH(AU122,'Emissions Tables'!$K$22:$BD$22,0)))/1000</f>
        <v>#N/A</v>
      </c>
      <c r="AV123" s="92" t="e">
        <f>IF(AV122&gt;'Emissions Tables'!$BD$22,INDEX('Emissions Tables'!$K$23:$BD$35,MATCH('General Project Info'!$D$16,'Emissions Tables'!$J$23:$J$35,0),MATCH('Emissions Tables'!$BD$22,'Emissions Tables'!$K$22:$BD$22,0)),INDEX('Emissions Tables'!$K$23:$BD$35,MATCH('General Project Info'!$D$16,'Emissions Tables'!$J$23:$J$35,0),MATCH(AV122,'Emissions Tables'!$K$22:$BD$22,0)))/1000</f>
        <v>#N/A</v>
      </c>
      <c r="AW123" s="92" t="e">
        <f>IF(AW122&gt;'Emissions Tables'!$BD$22,INDEX('Emissions Tables'!$K$23:$BD$35,MATCH('General Project Info'!$D$16,'Emissions Tables'!$J$23:$J$35,0),MATCH('Emissions Tables'!$BD$22,'Emissions Tables'!$K$22:$BD$22,0)),INDEX('Emissions Tables'!$K$23:$BD$35,MATCH('General Project Info'!$D$16,'Emissions Tables'!$J$23:$J$35,0),MATCH(AW122,'Emissions Tables'!$K$22:$BD$22,0)))/1000</f>
        <v>#N/A</v>
      </c>
      <c r="AX123" s="92" t="e">
        <f>IF(AX122&gt;'Emissions Tables'!$BD$22,INDEX('Emissions Tables'!$K$23:$BD$35,MATCH('General Project Info'!$D$16,'Emissions Tables'!$J$23:$J$35,0),MATCH('Emissions Tables'!$BD$22,'Emissions Tables'!$K$22:$BD$22,0)),INDEX('Emissions Tables'!$K$23:$BD$35,MATCH('General Project Info'!$D$16,'Emissions Tables'!$J$23:$J$35,0),MATCH(AX122,'Emissions Tables'!$K$22:$BD$22,0)))/1000</f>
        <v>#N/A</v>
      </c>
      <c r="AY123" s="92" t="e">
        <f>IF(AY122&gt;'Emissions Tables'!$BD$22,INDEX('Emissions Tables'!$K$23:$BD$35,MATCH('General Project Info'!$D$16,'Emissions Tables'!$J$23:$J$35,0),MATCH('Emissions Tables'!$BD$22,'Emissions Tables'!$K$22:$BD$22,0)),INDEX('Emissions Tables'!$K$23:$BD$35,MATCH('General Project Info'!$D$16,'Emissions Tables'!$J$23:$J$35,0),MATCH(AY122,'Emissions Tables'!$K$22:$BD$22,0)))/1000</f>
        <v>#N/A</v>
      </c>
      <c r="AZ123" s="92" t="e">
        <f>IF(AZ122&gt;'Emissions Tables'!$BD$22,INDEX('Emissions Tables'!$K$23:$BD$35,MATCH('General Project Info'!$D$16,'Emissions Tables'!$J$23:$J$35,0),MATCH('Emissions Tables'!$BD$22,'Emissions Tables'!$K$22:$BD$22,0)),INDEX('Emissions Tables'!$K$23:$BD$35,MATCH('General Project Info'!$D$16,'Emissions Tables'!$J$23:$J$35,0),MATCH(AZ122,'Emissions Tables'!$K$22:$BD$22,0)))/1000</f>
        <v>#N/A</v>
      </c>
      <c r="BA123" s="92" t="e">
        <f>IF(BA122&gt;'Emissions Tables'!$BD$22,INDEX('Emissions Tables'!$K$23:$BD$35,MATCH('General Project Info'!$D$16,'Emissions Tables'!$J$23:$J$35,0),MATCH('Emissions Tables'!$BD$22,'Emissions Tables'!$K$22:$BD$22,0)),INDEX('Emissions Tables'!$K$23:$BD$35,MATCH('General Project Info'!$D$16,'Emissions Tables'!$J$23:$J$35,0),MATCH(BA122,'Emissions Tables'!$K$22:$BD$22,0)))/1000</f>
        <v>#N/A</v>
      </c>
      <c r="BB123" s="92" t="e">
        <f>IF(BB122&gt;'Emissions Tables'!$BD$22,INDEX('Emissions Tables'!$K$23:$BD$35,MATCH('General Project Info'!$D$16,'Emissions Tables'!$J$23:$J$35,0),MATCH('Emissions Tables'!$BD$22,'Emissions Tables'!$K$22:$BD$22,0)),INDEX('Emissions Tables'!$K$23:$BD$35,MATCH('General Project Info'!$D$16,'Emissions Tables'!$J$23:$J$35,0),MATCH(BB122,'Emissions Tables'!$K$22:$BD$22,0)))/1000</f>
        <v>#N/A</v>
      </c>
      <c r="BC123" s="92" t="e">
        <f>IF(BC122&gt;'Emissions Tables'!$BD$22,INDEX('Emissions Tables'!$K$23:$BD$35,MATCH('General Project Info'!$D$16,'Emissions Tables'!$J$23:$J$35,0),MATCH('Emissions Tables'!$BD$22,'Emissions Tables'!$K$22:$BD$22,0)),INDEX('Emissions Tables'!$K$23:$BD$35,MATCH('General Project Info'!$D$16,'Emissions Tables'!$J$23:$J$35,0),MATCH(BC122,'Emissions Tables'!$K$22:$BD$22,0)))/1000</f>
        <v>#N/A</v>
      </c>
      <c r="BD123" s="92" t="e">
        <f>IF(BD122&gt;'Emissions Tables'!$BD$22,INDEX('Emissions Tables'!$K$23:$BD$35,MATCH('General Project Info'!$D$16,'Emissions Tables'!$J$23:$J$35,0),MATCH('Emissions Tables'!$BD$22,'Emissions Tables'!$K$22:$BD$22,0)),INDEX('Emissions Tables'!$K$23:$BD$35,MATCH('General Project Info'!$D$16,'Emissions Tables'!$J$23:$J$35,0),MATCH(BD122,'Emissions Tables'!$K$22:$BD$22,0)))/1000</f>
        <v>#N/A</v>
      </c>
      <c r="BE123" s="92" t="e">
        <f>IF(BE122&gt;'Emissions Tables'!$BD$22,INDEX('Emissions Tables'!$K$23:$BD$35,MATCH('General Project Info'!$D$16,'Emissions Tables'!$J$23:$J$35,0),MATCH('Emissions Tables'!$BD$22,'Emissions Tables'!$K$22:$BD$22,0)),INDEX('Emissions Tables'!$K$23:$BD$35,MATCH('General Project Info'!$D$16,'Emissions Tables'!$J$23:$J$35,0),MATCH(BE122,'Emissions Tables'!$K$22:$BD$22,0)))/1000</f>
        <v>#N/A</v>
      </c>
      <c r="BF123" s="92" t="e">
        <f>IF(BF122&gt;'Emissions Tables'!$BD$22,INDEX('Emissions Tables'!$K$23:$BD$35,MATCH('General Project Info'!$D$16,'Emissions Tables'!$J$23:$J$35,0),MATCH('Emissions Tables'!$BD$22,'Emissions Tables'!$K$22:$BD$22,0)),INDEX('Emissions Tables'!$K$23:$BD$35,MATCH('General Project Info'!$D$16,'Emissions Tables'!$J$23:$J$35,0),MATCH(BF122,'Emissions Tables'!$K$22:$BD$22,0)))/1000</f>
        <v>#N/A</v>
      </c>
      <c r="BG123" s="92" t="e">
        <f>IF(BG122&gt;'Emissions Tables'!$BD$22,INDEX('Emissions Tables'!$K$23:$BD$35,MATCH('General Project Info'!$D$16,'Emissions Tables'!$J$23:$J$35,0),MATCH('Emissions Tables'!$BD$22,'Emissions Tables'!$K$22:$BD$22,0)),INDEX('Emissions Tables'!$K$23:$BD$35,MATCH('General Project Info'!$D$16,'Emissions Tables'!$J$23:$J$35,0),MATCH(BG122,'Emissions Tables'!$K$22:$BD$22,0)))/1000</f>
        <v>#N/A</v>
      </c>
      <c r="BH123" s="92" t="e">
        <f>IF(BH122&gt;'Emissions Tables'!$BD$22,INDEX('Emissions Tables'!$K$23:$BD$35,MATCH('General Project Info'!$D$16,'Emissions Tables'!$J$23:$J$35,0),MATCH('Emissions Tables'!$BD$22,'Emissions Tables'!$K$22:$BD$22,0)),INDEX('Emissions Tables'!$K$23:$BD$35,MATCH('General Project Info'!$D$16,'Emissions Tables'!$J$23:$J$35,0),MATCH(BH122,'Emissions Tables'!$K$22:$BD$22,0)))/1000</f>
        <v>#N/A</v>
      </c>
      <c r="BI123" s="92" t="e">
        <f>IF(BI122&gt;'Emissions Tables'!$BD$22,INDEX('Emissions Tables'!$K$23:$BD$35,MATCH('General Project Info'!$D$16,'Emissions Tables'!$J$23:$J$35,0),MATCH('Emissions Tables'!$BD$22,'Emissions Tables'!$K$22:$BD$22,0)),INDEX('Emissions Tables'!$K$23:$BD$35,MATCH('General Project Info'!$D$16,'Emissions Tables'!$J$23:$J$35,0),MATCH(BI122,'Emissions Tables'!$K$22:$BD$22,0)))/1000</f>
        <v>#N/A</v>
      </c>
      <c r="BJ123" s="92" t="e">
        <f>IF(BJ122&gt;'Emissions Tables'!$BD$22,INDEX('Emissions Tables'!$K$23:$BD$35,MATCH('General Project Info'!$D$16,'Emissions Tables'!$J$23:$J$35,0),MATCH('Emissions Tables'!$BD$22,'Emissions Tables'!$K$22:$BD$22,0)),INDEX('Emissions Tables'!$K$23:$BD$35,MATCH('General Project Info'!$D$16,'Emissions Tables'!$J$23:$J$35,0),MATCH(BJ122,'Emissions Tables'!$K$22:$BD$22,0)))/1000</f>
        <v>#N/A</v>
      </c>
      <c r="BK123" s="92" t="e">
        <f>IF(BK122&gt;'Emissions Tables'!$BD$22,INDEX('Emissions Tables'!$K$23:$BD$35,MATCH('General Project Info'!$D$16,'Emissions Tables'!$J$23:$J$35,0),MATCH('Emissions Tables'!$BD$22,'Emissions Tables'!$K$22:$BD$22,0)),INDEX('Emissions Tables'!$K$23:$BD$35,MATCH('General Project Info'!$D$16,'Emissions Tables'!$J$23:$J$35,0),MATCH(BK122,'Emissions Tables'!$K$22:$BD$22,0)))/1000</f>
        <v>#N/A</v>
      </c>
      <c r="BL123" s="92" t="e">
        <f>IF(BL122&gt;'Emissions Tables'!$BD$22,INDEX('Emissions Tables'!$K$23:$BD$35,MATCH('General Project Info'!$D$16,'Emissions Tables'!$J$23:$J$35,0),MATCH('Emissions Tables'!$BD$22,'Emissions Tables'!$K$22:$BD$22,0)),INDEX('Emissions Tables'!$K$23:$BD$35,MATCH('General Project Info'!$D$16,'Emissions Tables'!$J$23:$J$35,0),MATCH(BL122,'Emissions Tables'!$K$22:$BD$22,0)))/1000</f>
        <v>#N/A</v>
      </c>
      <c r="BM123" s="92" t="e">
        <f>IF(BM122&gt;'Emissions Tables'!$BD$22,INDEX('Emissions Tables'!$K$23:$BD$35,MATCH('General Project Info'!$D$16,'Emissions Tables'!$J$23:$J$35,0),MATCH('Emissions Tables'!$BD$22,'Emissions Tables'!$K$22:$BD$22,0)),INDEX('Emissions Tables'!$K$23:$BD$35,MATCH('General Project Info'!$D$16,'Emissions Tables'!$J$23:$J$35,0),MATCH(BM122,'Emissions Tables'!$K$22:$BD$22,0)))/1000</f>
        <v>#N/A</v>
      </c>
      <c r="BN123" s="92" t="e">
        <f>IF(BN122&gt;'Emissions Tables'!$BD$22,INDEX('Emissions Tables'!$K$23:$BD$35,MATCH('General Project Info'!$D$16,'Emissions Tables'!$J$23:$J$35,0),MATCH('Emissions Tables'!$BD$22,'Emissions Tables'!$K$22:$BD$22,0)),INDEX('Emissions Tables'!$K$23:$BD$35,MATCH('General Project Info'!$D$16,'Emissions Tables'!$J$23:$J$35,0),MATCH(BN122,'Emissions Tables'!$K$22:$BD$22,0)))/1000</f>
        <v>#N/A</v>
      </c>
      <c r="BO123" s="92" t="e">
        <f>IF(BO122&gt;'Emissions Tables'!$BD$22,INDEX('Emissions Tables'!$K$23:$BD$35,MATCH('General Project Info'!$D$16,'Emissions Tables'!$J$23:$J$35,0),MATCH('Emissions Tables'!$BD$22,'Emissions Tables'!$K$22:$BD$22,0)),INDEX('Emissions Tables'!$K$23:$BD$35,MATCH('General Project Info'!$D$16,'Emissions Tables'!$J$23:$J$35,0),MATCH(BO122,'Emissions Tables'!$K$22:$BD$22,0)))/1000</f>
        <v>#N/A</v>
      </c>
      <c r="BP123" s="92" t="e">
        <f>IF(BP122&gt;'Emissions Tables'!$BD$22,INDEX('Emissions Tables'!$K$23:$BD$35,MATCH('General Project Info'!$D$16,'Emissions Tables'!$J$23:$J$35,0),MATCH('Emissions Tables'!$BD$22,'Emissions Tables'!$K$22:$BD$22,0)),INDEX('Emissions Tables'!$K$23:$BD$35,MATCH('General Project Info'!$D$16,'Emissions Tables'!$J$23:$J$35,0),MATCH(BP122,'Emissions Tables'!$K$22:$BD$22,0)))/1000</f>
        <v>#N/A</v>
      </c>
      <c r="BQ123" s="92" t="e">
        <f>IF(BQ122&gt;'Emissions Tables'!$BD$22,INDEX('Emissions Tables'!$K$23:$BD$35,MATCH('General Project Info'!$D$16,'Emissions Tables'!$J$23:$J$35,0),MATCH('Emissions Tables'!$BD$22,'Emissions Tables'!$K$22:$BD$22,0)),INDEX('Emissions Tables'!$K$23:$BD$35,MATCH('General Project Info'!$D$16,'Emissions Tables'!$J$23:$J$35,0),MATCH(BQ122,'Emissions Tables'!$K$22:$BD$22,0)))/1000</f>
        <v>#N/A</v>
      </c>
      <c r="BR123" s="92" t="e">
        <f>IF(BR122&gt;'Emissions Tables'!$BD$22,INDEX('Emissions Tables'!$K$23:$BD$35,MATCH('General Project Info'!$D$16,'Emissions Tables'!$J$23:$J$35,0),MATCH('Emissions Tables'!$BD$22,'Emissions Tables'!$K$22:$BD$22,0)),INDEX('Emissions Tables'!$K$23:$BD$35,MATCH('General Project Info'!$D$16,'Emissions Tables'!$J$23:$J$35,0),MATCH(BR122,'Emissions Tables'!$K$22:$BD$22,0)))/1000</f>
        <v>#N/A</v>
      </c>
      <c r="BS123" s="92" t="e">
        <f>IF(BS122&gt;'Emissions Tables'!$BD$22,INDEX('Emissions Tables'!$K$23:$BD$35,MATCH('General Project Info'!$D$16,'Emissions Tables'!$J$23:$J$35,0),MATCH('Emissions Tables'!$BD$22,'Emissions Tables'!$K$22:$BD$22,0)),INDEX('Emissions Tables'!$K$23:$BD$35,MATCH('General Project Info'!$D$16,'Emissions Tables'!$J$23:$J$35,0),MATCH(BS122,'Emissions Tables'!$K$22:$BD$22,0)))/1000</f>
        <v>#N/A</v>
      </c>
      <c r="BT123" s="92" t="e">
        <f>IF(BT122&gt;'Emissions Tables'!$BD$22,INDEX('Emissions Tables'!$K$23:$BD$35,MATCH('General Project Info'!$D$16,'Emissions Tables'!$J$23:$J$35,0),MATCH('Emissions Tables'!$BD$22,'Emissions Tables'!$K$22:$BD$22,0)),INDEX('Emissions Tables'!$K$23:$BD$35,MATCH('General Project Info'!$D$16,'Emissions Tables'!$J$23:$J$35,0),MATCH(BT122,'Emissions Tables'!$K$22:$BD$22,0)))/1000</f>
        <v>#N/A</v>
      </c>
      <c r="BU123" s="92" t="e">
        <f>IF(BU122&gt;'Emissions Tables'!$BD$22,INDEX('Emissions Tables'!$K$23:$BD$35,MATCH('General Project Info'!$D$16,'Emissions Tables'!$J$23:$J$35,0),MATCH('Emissions Tables'!$BD$22,'Emissions Tables'!$K$22:$BD$22,0)),INDEX('Emissions Tables'!$K$23:$BD$35,MATCH('General Project Info'!$D$16,'Emissions Tables'!$J$23:$J$35,0),MATCH(BU122,'Emissions Tables'!$K$22:$BD$22,0)))/1000</f>
        <v>#N/A</v>
      </c>
      <c r="BV123" s="92" t="e">
        <f>IF(BV122&gt;'Emissions Tables'!$BD$22,INDEX('Emissions Tables'!$K$23:$BD$35,MATCH('General Project Info'!$D$16,'Emissions Tables'!$J$23:$J$35,0),MATCH('Emissions Tables'!$BD$22,'Emissions Tables'!$K$22:$BD$22,0)),INDEX('Emissions Tables'!$K$23:$BD$35,MATCH('General Project Info'!$D$16,'Emissions Tables'!$J$23:$J$35,0),MATCH(BV122,'Emissions Tables'!$K$22:$BD$22,0)))/1000</f>
        <v>#N/A</v>
      </c>
      <c r="BW123" s="92" t="e">
        <f>IF(BW122&gt;'Emissions Tables'!$BD$22,INDEX('Emissions Tables'!$K$23:$BD$35,MATCH('General Project Info'!$D$16,'Emissions Tables'!$J$23:$J$35,0),MATCH('Emissions Tables'!$BD$22,'Emissions Tables'!$K$22:$BD$22,0)),INDEX('Emissions Tables'!$K$23:$BD$35,MATCH('General Project Info'!$D$16,'Emissions Tables'!$J$23:$J$35,0),MATCH(BW122,'Emissions Tables'!$K$22:$BD$22,0)))/1000</f>
        <v>#N/A</v>
      </c>
      <c r="BX123" s="92" t="e">
        <f>IF(BX122&gt;'Emissions Tables'!$BD$22,INDEX('Emissions Tables'!$K$23:$BD$35,MATCH('General Project Info'!$D$16,'Emissions Tables'!$J$23:$J$35,0),MATCH('Emissions Tables'!$BD$22,'Emissions Tables'!$K$22:$BD$22,0)),INDEX('Emissions Tables'!$K$23:$BD$35,MATCH('General Project Info'!$D$16,'Emissions Tables'!$J$23:$J$35,0),MATCH(BX122,'Emissions Tables'!$K$22:$BD$22,0)))/1000</f>
        <v>#N/A</v>
      </c>
      <c r="BY123" s="92" t="e">
        <f>IF(BY122&gt;'Emissions Tables'!$BD$22,INDEX('Emissions Tables'!$K$23:$BD$35,MATCH('General Project Info'!$D$16,'Emissions Tables'!$J$23:$J$35,0),MATCH('Emissions Tables'!$BD$22,'Emissions Tables'!$K$22:$BD$22,0)),INDEX('Emissions Tables'!$K$23:$BD$35,MATCH('General Project Info'!$D$16,'Emissions Tables'!$J$23:$J$35,0),MATCH(BY122,'Emissions Tables'!$K$22:$BD$22,0)))/1000</f>
        <v>#N/A</v>
      </c>
      <c r="BZ123" s="92" t="e">
        <f>IF(BZ122&gt;'Emissions Tables'!$BD$22,INDEX('Emissions Tables'!$K$23:$BD$35,MATCH('General Project Info'!$D$16,'Emissions Tables'!$J$23:$J$35,0),MATCH('Emissions Tables'!$BD$22,'Emissions Tables'!$K$22:$BD$22,0)),INDEX('Emissions Tables'!$K$23:$BD$35,MATCH('General Project Info'!$D$16,'Emissions Tables'!$J$23:$J$35,0),MATCH(BZ122,'Emissions Tables'!$K$22:$BD$22,0)))/1000</f>
        <v>#N/A</v>
      </c>
      <c r="CA123" s="92" t="e">
        <f>IF(CA122&gt;'Emissions Tables'!$BD$22,INDEX('Emissions Tables'!$K$23:$BD$35,MATCH('General Project Info'!$D$16,'Emissions Tables'!$J$23:$J$35,0),MATCH('Emissions Tables'!$BD$22,'Emissions Tables'!$K$22:$BD$22,0)),INDEX('Emissions Tables'!$K$23:$BD$35,MATCH('General Project Info'!$D$16,'Emissions Tables'!$J$23:$J$35,0),MATCH(CA122,'Emissions Tables'!$K$22:$BD$22,0)))/1000</f>
        <v>#N/A</v>
      </c>
      <c r="CB123" s="92" t="e">
        <f>IF(CB122&gt;'Emissions Tables'!$BD$22,INDEX('Emissions Tables'!$K$23:$BD$35,MATCH('General Project Info'!$D$16,'Emissions Tables'!$J$23:$J$35,0),MATCH('Emissions Tables'!$BD$22,'Emissions Tables'!$K$22:$BD$22,0)),INDEX('Emissions Tables'!$K$23:$BD$35,MATCH('General Project Info'!$D$16,'Emissions Tables'!$J$23:$J$35,0),MATCH(CB122,'Emissions Tables'!$K$22:$BD$22,0)))/1000</f>
        <v>#N/A</v>
      </c>
      <c r="CC123" s="92" t="e">
        <f>IF(CC122&gt;'Emissions Tables'!$BD$22,INDEX('Emissions Tables'!$K$23:$BD$35,MATCH('General Project Info'!$D$16,'Emissions Tables'!$J$23:$J$35,0),MATCH('Emissions Tables'!$BD$22,'Emissions Tables'!$K$22:$BD$22,0)),INDEX('Emissions Tables'!$K$23:$BD$35,MATCH('General Project Info'!$D$16,'Emissions Tables'!$J$23:$J$35,0),MATCH(CC122,'Emissions Tables'!$K$22:$BD$22,0)))/1000</f>
        <v>#N/A</v>
      </c>
      <c r="CD123" s="92" t="e">
        <f>IF(CD122&gt;'Emissions Tables'!$BD$22,INDEX('Emissions Tables'!$K$23:$BD$35,MATCH('General Project Info'!$D$16,'Emissions Tables'!$J$23:$J$35,0),MATCH('Emissions Tables'!$BD$22,'Emissions Tables'!$K$22:$BD$22,0)),INDEX('Emissions Tables'!$K$23:$BD$35,MATCH('General Project Info'!$D$16,'Emissions Tables'!$J$23:$J$35,0),MATCH(CD122,'Emissions Tables'!$K$22:$BD$22,0)))/1000</f>
        <v>#N/A</v>
      </c>
      <c r="CE123" s="92" t="e">
        <f>IF(CE122&gt;'Emissions Tables'!$BD$22,INDEX('Emissions Tables'!$K$23:$BD$35,MATCH('General Project Info'!$D$16,'Emissions Tables'!$J$23:$J$35,0),MATCH('Emissions Tables'!$BD$22,'Emissions Tables'!$K$22:$BD$22,0)),INDEX('Emissions Tables'!$K$23:$BD$35,MATCH('General Project Info'!$D$16,'Emissions Tables'!$J$23:$J$35,0),MATCH(CE122,'Emissions Tables'!$K$22:$BD$22,0)))/1000</f>
        <v>#N/A</v>
      </c>
      <c r="CF123" s="92" t="e">
        <f>IF(CF122&gt;'Emissions Tables'!$BD$22,INDEX('Emissions Tables'!$K$23:$BD$35,MATCH('General Project Info'!$D$16,'Emissions Tables'!$J$23:$J$35,0),MATCH('Emissions Tables'!$BD$22,'Emissions Tables'!$K$22:$BD$22,0)),INDEX('Emissions Tables'!$K$23:$BD$35,MATCH('General Project Info'!$D$16,'Emissions Tables'!$J$23:$J$35,0),MATCH(CF122,'Emissions Tables'!$K$22:$BD$22,0)))/1000</f>
        <v>#N/A</v>
      </c>
      <c r="CG123" s="92" t="e">
        <f>IF(CG122&gt;'Emissions Tables'!$BD$22,INDEX('Emissions Tables'!$K$23:$BD$35,MATCH('General Project Info'!$D$16,'Emissions Tables'!$J$23:$J$35,0),MATCH('Emissions Tables'!$BD$22,'Emissions Tables'!$K$22:$BD$22,0)),INDEX('Emissions Tables'!$K$23:$BD$35,MATCH('General Project Info'!$D$16,'Emissions Tables'!$J$23:$J$35,0),MATCH(CG122,'Emissions Tables'!$K$22:$BD$22,0)))/1000</f>
        <v>#N/A</v>
      </c>
      <c r="CH123" s="92" t="e">
        <f>IF(CH122&gt;'Emissions Tables'!$BD$22,INDEX('Emissions Tables'!$K$23:$BD$35,MATCH('General Project Info'!$D$16,'Emissions Tables'!$J$23:$J$35,0),MATCH('Emissions Tables'!$BD$22,'Emissions Tables'!$K$22:$BD$22,0)),INDEX('Emissions Tables'!$K$23:$BD$35,MATCH('General Project Info'!$D$16,'Emissions Tables'!$J$23:$J$35,0),MATCH(CH122,'Emissions Tables'!$K$22:$BD$22,0)))/1000</f>
        <v>#N/A</v>
      </c>
      <c r="CI123" s="92" t="e">
        <f>IF(CI122&gt;'Emissions Tables'!$BD$22,INDEX('Emissions Tables'!$K$23:$BD$35,MATCH('General Project Info'!$D$16,'Emissions Tables'!$J$23:$J$35,0),MATCH('Emissions Tables'!$BD$22,'Emissions Tables'!$K$22:$BD$22,0)),INDEX('Emissions Tables'!$K$23:$BD$35,MATCH('General Project Info'!$D$16,'Emissions Tables'!$J$23:$J$35,0),MATCH(CI122,'Emissions Tables'!$K$22:$BD$22,0)))/1000</f>
        <v>#N/A</v>
      </c>
      <c r="CJ123" s="92" t="e">
        <f>IF(CJ122&gt;'Emissions Tables'!$BD$22,INDEX('Emissions Tables'!$K$23:$BD$35,MATCH('General Project Info'!$D$16,'Emissions Tables'!$J$23:$J$35,0),MATCH('Emissions Tables'!$BD$22,'Emissions Tables'!$K$22:$BD$22,0)),INDEX('Emissions Tables'!$K$23:$BD$35,MATCH('General Project Info'!$D$16,'Emissions Tables'!$J$23:$J$35,0),MATCH(CJ122,'Emissions Tables'!$K$22:$BD$22,0)))/1000</f>
        <v>#N/A</v>
      </c>
      <c r="CK123" s="92" t="e">
        <f>IF(CK122&gt;'Emissions Tables'!$BD$22,INDEX('Emissions Tables'!$K$23:$BD$35,MATCH('General Project Info'!$D$16,'Emissions Tables'!$J$23:$J$35,0),MATCH('Emissions Tables'!$BD$22,'Emissions Tables'!$K$22:$BD$22,0)),INDEX('Emissions Tables'!$K$23:$BD$35,MATCH('General Project Info'!$D$16,'Emissions Tables'!$J$23:$J$35,0),MATCH(CK122,'Emissions Tables'!$K$22:$BD$22,0)))/1000</f>
        <v>#N/A</v>
      </c>
      <c r="CL123" s="92" t="e">
        <f>IF(CL122&gt;'Emissions Tables'!$BD$22,INDEX('Emissions Tables'!$K$23:$BD$35,MATCH('General Project Info'!$D$16,'Emissions Tables'!$J$23:$J$35,0),MATCH('Emissions Tables'!$BD$22,'Emissions Tables'!$K$22:$BD$22,0)),INDEX('Emissions Tables'!$K$23:$BD$35,MATCH('General Project Info'!$D$16,'Emissions Tables'!$J$23:$J$35,0),MATCH(CL122,'Emissions Tables'!$K$22:$BD$22,0)))/1000</f>
        <v>#N/A</v>
      </c>
      <c r="CM123" s="92" t="e">
        <f>IF(CM122&gt;'Emissions Tables'!$BD$22,INDEX('Emissions Tables'!$K$23:$BD$35,MATCH('General Project Info'!$D$16,'Emissions Tables'!$J$23:$J$35,0),MATCH('Emissions Tables'!$BD$22,'Emissions Tables'!$K$22:$BD$22,0)),INDEX('Emissions Tables'!$K$23:$BD$35,MATCH('General Project Info'!$D$16,'Emissions Tables'!$J$23:$J$35,0),MATCH(CM122,'Emissions Tables'!$K$22:$BD$22,0)))/1000</f>
        <v>#N/A</v>
      </c>
      <c r="CN123" s="92" t="e">
        <f>IF(CN122&gt;'Emissions Tables'!$BD$22,INDEX('Emissions Tables'!$K$23:$BD$35,MATCH('General Project Info'!$D$16,'Emissions Tables'!$J$23:$J$35,0),MATCH('Emissions Tables'!$BD$22,'Emissions Tables'!$K$22:$BD$22,0)),INDEX('Emissions Tables'!$K$23:$BD$35,MATCH('General Project Info'!$D$16,'Emissions Tables'!$J$23:$J$35,0),MATCH(CN122,'Emissions Tables'!$K$22:$BD$22,0)))/1000</f>
        <v>#N/A</v>
      </c>
      <c r="CO123" s="92" t="e">
        <f>IF(CO122&gt;'Emissions Tables'!$BD$22,INDEX('Emissions Tables'!$K$23:$BD$35,MATCH('General Project Info'!$D$16,'Emissions Tables'!$J$23:$J$35,0),MATCH('Emissions Tables'!$BD$22,'Emissions Tables'!$K$22:$BD$22,0)),INDEX('Emissions Tables'!$K$23:$BD$35,MATCH('General Project Info'!$D$16,'Emissions Tables'!$J$23:$J$35,0),MATCH(CO122,'Emissions Tables'!$K$22:$BD$22,0)))/1000</f>
        <v>#N/A</v>
      </c>
      <c r="CP123" s="92" t="e">
        <f>IF(CP122&gt;'Emissions Tables'!$BD$22,INDEX('Emissions Tables'!$K$23:$BD$35,MATCH('General Project Info'!$D$16,'Emissions Tables'!$J$23:$J$35,0),MATCH('Emissions Tables'!$BD$22,'Emissions Tables'!$K$22:$BD$22,0)),INDEX('Emissions Tables'!$K$23:$BD$35,MATCH('General Project Info'!$D$16,'Emissions Tables'!$J$23:$J$35,0),MATCH(CP122,'Emissions Tables'!$K$22:$BD$22,0)))/1000</f>
        <v>#N/A</v>
      </c>
      <c r="CQ123" s="92" t="e">
        <f>IF(CQ122&gt;'Emissions Tables'!$BD$22,INDEX('Emissions Tables'!$K$23:$BD$35,MATCH('General Project Info'!$D$16,'Emissions Tables'!$J$23:$J$35,0),MATCH('Emissions Tables'!$BD$22,'Emissions Tables'!$K$22:$BD$22,0)),INDEX('Emissions Tables'!$K$23:$BD$35,MATCH('General Project Info'!$D$16,'Emissions Tables'!$J$23:$J$35,0),MATCH(CQ122,'Emissions Tables'!$K$22:$BD$22,0)))/1000</f>
        <v>#N/A</v>
      </c>
      <c r="CR123" s="92" t="e">
        <f>IF(CR122&gt;'Emissions Tables'!$BD$22,INDEX('Emissions Tables'!$K$23:$BD$35,MATCH('General Project Info'!$D$16,'Emissions Tables'!$J$23:$J$35,0),MATCH('Emissions Tables'!$BD$22,'Emissions Tables'!$K$22:$BD$22,0)),INDEX('Emissions Tables'!$K$23:$BD$35,MATCH('General Project Info'!$D$16,'Emissions Tables'!$J$23:$J$35,0),MATCH(CR122,'Emissions Tables'!$K$22:$BD$22,0)))/1000</f>
        <v>#N/A</v>
      </c>
      <c r="CS123" s="92" t="e">
        <f>IF(CS122&gt;'Emissions Tables'!$BD$22,INDEX('Emissions Tables'!$K$23:$BD$35,MATCH('General Project Info'!$D$16,'Emissions Tables'!$J$23:$J$35,0),MATCH('Emissions Tables'!$BD$22,'Emissions Tables'!$K$22:$BD$22,0)),INDEX('Emissions Tables'!$K$23:$BD$35,MATCH('General Project Info'!$D$16,'Emissions Tables'!$J$23:$J$35,0),MATCH(CS122,'Emissions Tables'!$K$22:$BD$22,0)))/1000</f>
        <v>#N/A</v>
      </c>
      <c r="CT123" s="92" t="e">
        <f>IF(CT122&gt;'Emissions Tables'!$BD$22,INDEX('Emissions Tables'!$K$23:$BD$35,MATCH('General Project Info'!$D$16,'Emissions Tables'!$J$23:$J$35,0),MATCH('Emissions Tables'!$BD$22,'Emissions Tables'!$K$22:$BD$22,0)),INDEX('Emissions Tables'!$K$23:$BD$35,MATCH('General Project Info'!$D$16,'Emissions Tables'!$J$23:$J$35,0),MATCH(CT122,'Emissions Tables'!$K$22:$BD$22,0)))/1000</f>
        <v>#N/A</v>
      </c>
      <c r="CU123" s="92" t="e">
        <f>IF(CU122&gt;'Emissions Tables'!$BD$22,INDEX('Emissions Tables'!$K$23:$BD$35,MATCH('General Project Info'!$D$16,'Emissions Tables'!$J$23:$J$35,0),MATCH('Emissions Tables'!$BD$22,'Emissions Tables'!$K$22:$BD$22,0)),INDEX('Emissions Tables'!$K$23:$BD$35,MATCH('General Project Info'!$D$16,'Emissions Tables'!$J$23:$J$35,0),MATCH(CU122,'Emissions Tables'!$K$22:$BD$22,0)))/1000</f>
        <v>#N/A</v>
      </c>
      <c r="CV123" s="92" t="e">
        <f>IF(CV122&gt;'Emissions Tables'!$BD$22,INDEX('Emissions Tables'!$K$23:$BD$35,MATCH('General Project Info'!$D$16,'Emissions Tables'!$J$23:$J$35,0),MATCH('Emissions Tables'!$BD$22,'Emissions Tables'!$K$22:$BD$22,0)),INDEX('Emissions Tables'!$K$23:$BD$35,MATCH('General Project Info'!$D$16,'Emissions Tables'!$J$23:$J$35,0),MATCH(CV122,'Emissions Tables'!$K$22:$BD$22,0)))/1000</f>
        <v>#N/A</v>
      </c>
      <c r="CW123" s="92" t="e">
        <f>IF(CW122&gt;'Emissions Tables'!$BD$22,INDEX('Emissions Tables'!$K$23:$BD$35,MATCH('General Project Info'!$D$16,'Emissions Tables'!$J$23:$J$35,0),MATCH('Emissions Tables'!$BD$22,'Emissions Tables'!$K$22:$BD$22,0)),INDEX('Emissions Tables'!$K$23:$BD$35,MATCH('General Project Info'!$D$16,'Emissions Tables'!$J$23:$J$35,0),MATCH(CW122,'Emissions Tables'!$K$22:$BD$22,0)))/1000</f>
        <v>#N/A</v>
      </c>
      <c r="CX123" s="92" t="e">
        <f>IF(CX122&gt;'Emissions Tables'!$BD$22,INDEX('Emissions Tables'!$K$23:$BD$35,MATCH('General Project Info'!$D$16,'Emissions Tables'!$J$23:$J$35,0),MATCH('Emissions Tables'!$BD$22,'Emissions Tables'!$K$22:$BD$22,0)),INDEX('Emissions Tables'!$K$23:$BD$35,MATCH('General Project Info'!$D$16,'Emissions Tables'!$J$23:$J$35,0),MATCH(CX122,'Emissions Tables'!$K$22:$BD$22,0)))/1000</f>
        <v>#N/A</v>
      </c>
      <c r="CY123" s="92" t="e">
        <f>IF(CY122&gt;'Emissions Tables'!$BD$22,INDEX('Emissions Tables'!$K$23:$BD$35,MATCH('General Project Info'!$D$16,'Emissions Tables'!$J$23:$J$35,0),MATCH('Emissions Tables'!$BD$22,'Emissions Tables'!$K$22:$BD$22,0)),INDEX('Emissions Tables'!$K$23:$BD$35,MATCH('General Project Info'!$D$16,'Emissions Tables'!$J$23:$J$35,0),MATCH(CY122,'Emissions Tables'!$K$22:$BD$22,0)))/1000</f>
        <v>#N/A</v>
      </c>
      <c r="CZ123" s="92" t="e">
        <f>IF(CZ122&gt;'Emissions Tables'!$BD$22,INDEX('Emissions Tables'!$K$23:$BD$35,MATCH('General Project Info'!$D$16,'Emissions Tables'!$J$23:$J$35,0),MATCH('Emissions Tables'!$BD$22,'Emissions Tables'!$K$22:$BD$22,0)),INDEX('Emissions Tables'!$K$23:$BD$35,MATCH('General Project Info'!$D$16,'Emissions Tables'!$J$23:$J$35,0),MATCH(CZ122,'Emissions Tables'!$K$22:$BD$22,0)))/1000</f>
        <v>#N/A</v>
      </c>
      <c r="DA123" s="92" t="e">
        <f>IF(DA122&gt;'Emissions Tables'!$BD$22,INDEX('Emissions Tables'!$K$23:$BD$35,MATCH('General Project Info'!$D$16,'Emissions Tables'!$J$23:$J$35,0),MATCH('Emissions Tables'!$BD$22,'Emissions Tables'!$K$22:$BD$22,0)),INDEX('Emissions Tables'!$K$23:$BD$35,MATCH('General Project Info'!$D$16,'Emissions Tables'!$J$23:$J$35,0),MATCH(DA122,'Emissions Tables'!$K$22:$BD$22,0)))/1000</f>
        <v>#N/A</v>
      </c>
      <c r="DB123" s="92" t="e">
        <f>IF(DB122&gt;'Emissions Tables'!$BD$22,INDEX('Emissions Tables'!$K$23:$BD$35,MATCH('General Project Info'!$D$16,'Emissions Tables'!$J$23:$J$35,0),MATCH('Emissions Tables'!$BD$22,'Emissions Tables'!$K$22:$BD$22,0)),INDEX('Emissions Tables'!$K$23:$BD$35,MATCH('General Project Info'!$D$16,'Emissions Tables'!$J$23:$J$35,0),MATCH(DB122,'Emissions Tables'!$K$22:$BD$22,0)))/1000</f>
        <v>#N/A</v>
      </c>
      <c r="DC123" s="92" t="e">
        <f>IF(DC122&gt;'Emissions Tables'!$BD$22,INDEX('Emissions Tables'!$K$23:$BD$35,MATCH('General Project Info'!$D$16,'Emissions Tables'!$J$23:$J$35,0),MATCH('Emissions Tables'!$BD$22,'Emissions Tables'!$K$22:$BD$22,0)),INDEX('Emissions Tables'!$K$23:$BD$35,MATCH('General Project Info'!$D$16,'Emissions Tables'!$J$23:$J$35,0),MATCH(DC122,'Emissions Tables'!$K$22:$BD$22,0)))/1000</f>
        <v>#N/A</v>
      </c>
      <c r="DD123" s="92" t="e">
        <f>IF(DD122&gt;'Emissions Tables'!$BD$22,INDEX('Emissions Tables'!$K$23:$BD$35,MATCH('General Project Info'!$D$16,'Emissions Tables'!$J$23:$J$35,0),MATCH('Emissions Tables'!$BD$22,'Emissions Tables'!$K$22:$BD$22,0)),INDEX('Emissions Tables'!$K$23:$BD$35,MATCH('General Project Info'!$D$16,'Emissions Tables'!$J$23:$J$35,0),MATCH(DD122,'Emissions Tables'!$K$22:$BD$22,0)))/1000</f>
        <v>#N/A</v>
      </c>
      <c r="DE123" s="92" t="e">
        <f>IF(DE122&gt;'Emissions Tables'!$BD$22,INDEX('Emissions Tables'!$K$23:$BD$35,MATCH('General Project Info'!$D$16,'Emissions Tables'!$J$23:$J$35,0),MATCH('Emissions Tables'!$BD$22,'Emissions Tables'!$K$22:$BD$22,0)),INDEX('Emissions Tables'!$K$23:$BD$35,MATCH('General Project Info'!$D$16,'Emissions Tables'!$J$23:$J$35,0),MATCH(DE122,'Emissions Tables'!$K$22:$BD$22,0)))/1000</f>
        <v>#N/A</v>
      </c>
      <c r="DF123" s="92" t="e">
        <f>IF(DF122&gt;'Emissions Tables'!$BD$22,INDEX('Emissions Tables'!$K$23:$BD$35,MATCH('General Project Info'!$D$16,'Emissions Tables'!$J$23:$J$35,0),MATCH('Emissions Tables'!$BD$22,'Emissions Tables'!$K$22:$BD$22,0)),INDEX('Emissions Tables'!$K$23:$BD$35,MATCH('General Project Info'!$D$16,'Emissions Tables'!$J$23:$J$35,0),MATCH(DF122,'Emissions Tables'!$K$22:$BD$22,0)))/1000</f>
        <v>#N/A</v>
      </c>
      <c r="DG123" s="92" t="e">
        <f>IF(DG122&gt;'Emissions Tables'!$BD$22,INDEX('Emissions Tables'!$K$23:$BD$35,MATCH('General Project Info'!$D$16,'Emissions Tables'!$J$23:$J$35,0),MATCH('Emissions Tables'!$BD$22,'Emissions Tables'!$K$22:$BD$22,0)),INDEX('Emissions Tables'!$K$23:$BD$35,MATCH('General Project Info'!$D$16,'Emissions Tables'!$J$23:$J$35,0),MATCH(DG122,'Emissions Tables'!$K$22:$BD$22,0)))/1000</f>
        <v>#N/A</v>
      </c>
      <c r="DH123" s="92" t="e">
        <f>IF(DH122&gt;'Emissions Tables'!$BD$22,INDEX('Emissions Tables'!$K$23:$BD$35,MATCH('General Project Info'!$D$16,'Emissions Tables'!$J$23:$J$35,0),MATCH('Emissions Tables'!$BD$22,'Emissions Tables'!$K$22:$BD$22,0)),INDEX('Emissions Tables'!$K$23:$BD$35,MATCH('General Project Info'!$D$16,'Emissions Tables'!$J$23:$J$35,0),MATCH(DH122,'Emissions Tables'!$K$22:$BD$22,0)))/1000</f>
        <v>#N/A</v>
      </c>
      <c r="DI123" s="92" t="e">
        <f>IF(DI122&gt;'Emissions Tables'!$BD$22,INDEX('Emissions Tables'!$K$23:$BD$35,MATCH('General Project Info'!$D$16,'Emissions Tables'!$J$23:$J$35,0),MATCH('Emissions Tables'!$BD$22,'Emissions Tables'!$K$22:$BD$22,0)),INDEX('Emissions Tables'!$K$23:$BD$35,MATCH('General Project Info'!$D$16,'Emissions Tables'!$J$23:$J$35,0),MATCH(DI122,'Emissions Tables'!$K$22:$BD$22,0)))/1000</f>
        <v>#N/A</v>
      </c>
      <c r="DJ123" s="92" t="e">
        <f>IF(DJ122&gt;'Emissions Tables'!$BD$22,INDEX('Emissions Tables'!$K$23:$BD$35,MATCH('General Project Info'!$D$16,'Emissions Tables'!$J$23:$J$35,0),MATCH('Emissions Tables'!$BD$22,'Emissions Tables'!$K$22:$BD$22,0)),INDEX('Emissions Tables'!$K$23:$BD$35,MATCH('General Project Info'!$D$16,'Emissions Tables'!$J$23:$J$35,0),MATCH(DJ122,'Emissions Tables'!$K$22:$BD$22,0)))/1000</f>
        <v>#N/A</v>
      </c>
      <c r="DK123" s="92" t="e">
        <f>IF(DK122&gt;'Emissions Tables'!$BD$22,INDEX('Emissions Tables'!$K$23:$BD$35,MATCH('General Project Info'!$D$16,'Emissions Tables'!$J$23:$J$35,0),MATCH('Emissions Tables'!$BD$22,'Emissions Tables'!$K$22:$BD$22,0)),INDEX('Emissions Tables'!$K$23:$BD$35,MATCH('General Project Info'!$D$16,'Emissions Tables'!$J$23:$J$35,0),MATCH(DK122,'Emissions Tables'!$K$22:$BD$22,0)))/1000</f>
        <v>#N/A</v>
      </c>
      <c r="DL123" s="92" t="e">
        <f>IF(DL122&gt;'Emissions Tables'!$BD$22,INDEX('Emissions Tables'!$K$23:$BD$35,MATCH('General Project Info'!$D$16,'Emissions Tables'!$J$23:$J$35,0),MATCH('Emissions Tables'!$BD$22,'Emissions Tables'!$K$22:$BD$22,0)),INDEX('Emissions Tables'!$K$23:$BD$35,MATCH('General Project Info'!$D$16,'Emissions Tables'!$J$23:$J$35,0),MATCH(DL122,'Emissions Tables'!$K$22:$BD$22,0)))/1000</f>
        <v>#N/A</v>
      </c>
      <c r="DM123" s="92" t="e">
        <f>IF(DM122&gt;'Emissions Tables'!$BD$22,INDEX('Emissions Tables'!$K$23:$BD$35,MATCH('General Project Info'!$D$16,'Emissions Tables'!$J$23:$J$35,0),MATCH('Emissions Tables'!$BD$22,'Emissions Tables'!$K$22:$BD$22,0)),INDEX('Emissions Tables'!$K$23:$BD$35,MATCH('General Project Info'!$D$16,'Emissions Tables'!$J$23:$J$35,0),MATCH(DM122,'Emissions Tables'!$K$22:$BD$22,0)))/1000</f>
        <v>#N/A</v>
      </c>
      <c r="DN123" s="92" t="e">
        <f>IF(DN122&gt;'Emissions Tables'!$BD$22,INDEX('Emissions Tables'!$K$23:$BD$35,MATCH('General Project Info'!$D$16,'Emissions Tables'!$J$23:$J$35,0),MATCH('Emissions Tables'!$BD$22,'Emissions Tables'!$K$22:$BD$22,0)),INDEX('Emissions Tables'!$K$23:$BD$35,MATCH('General Project Info'!$D$16,'Emissions Tables'!$J$23:$J$35,0),MATCH(DN122,'Emissions Tables'!$K$22:$BD$22,0)))/1000</f>
        <v>#N/A</v>
      </c>
      <c r="DO123" s="92" t="e">
        <f>IF(DO122&gt;'Emissions Tables'!$BD$22,INDEX('Emissions Tables'!$K$23:$BD$35,MATCH('General Project Info'!$D$16,'Emissions Tables'!$J$23:$J$35,0),MATCH('Emissions Tables'!$BD$22,'Emissions Tables'!$K$22:$BD$22,0)),INDEX('Emissions Tables'!$K$23:$BD$35,MATCH('General Project Info'!$D$16,'Emissions Tables'!$J$23:$J$35,0),MATCH(DO122,'Emissions Tables'!$K$22:$BD$22,0)))/1000</f>
        <v>#N/A</v>
      </c>
      <c r="DP123" s="92" t="e">
        <f>IF(DP122&gt;'Emissions Tables'!$BD$22,INDEX('Emissions Tables'!$K$23:$BD$35,MATCH('General Project Info'!$D$16,'Emissions Tables'!$J$23:$J$35,0),MATCH('Emissions Tables'!$BD$22,'Emissions Tables'!$K$22:$BD$22,0)),INDEX('Emissions Tables'!$K$23:$BD$35,MATCH('General Project Info'!$D$16,'Emissions Tables'!$J$23:$J$35,0),MATCH(DP122,'Emissions Tables'!$K$22:$BD$22,0)))/1000</f>
        <v>#N/A</v>
      </c>
      <c r="DQ123" s="92" t="e">
        <f>IF(DQ122&gt;'Emissions Tables'!$BD$22,INDEX('Emissions Tables'!$K$23:$BD$35,MATCH('General Project Info'!$D$16,'Emissions Tables'!$J$23:$J$35,0),MATCH('Emissions Tables'!$BD$22,'Emissions Tables'!$K$22:$BD$22,0)),INDEX('Emissions Tables'!$K$23:$BD$35,MATCH('General Project Info'!$D$16,'Emissions Tables'!$J$23:$J$35,0),MATCH(DQ122,'Emissions Tables'!$K$22:$BD$22,0)))/1000</f>
        <v>#N/A</v>
      </c>
      <c r="DR123" s="92" t="e">
        <f>IF(DR122&gt;'Emissions Tables'!$BD$22,INDEX('Emissions Tables'!$K$23:$BD$35,MATCH('General Project Info'!$D$16,'Emissions Tables'!$J$23:$J$35,0),MATCH('Emissions Tables'!$BD$22,'Emissions Tables'!$K$22:$BD$22,0)),INDEX('Emissions Tables'!$K$23:$BD$35,MATCH('General Project Info'!$D$16,'Emissions Tables'!$J$23:$J$35,0),MATCH(DR122,'Emissions Tables'!$K$22:$BD$22,0)))/1000</f>
        <v>#N/A</v>
      </c>
      <c r="DS123" s="92" t="e">
        <f>IF(DS122&gt;'Emissions Tables'!$BD$22,INDEX('Emissions Tables'!$K$23:$BD$35,MATCH('General Project Info'!$D$16,'Emissions Tables'!$J$23:$J$35,0),MATCH('Emissions Tables'!$BD$22,'Emissions Tables'!$K$22:$BD$22,0)),INDEX('Emissions Tables'!$K$23:$BD$35,MATCH('General Project Info'!$D$16,'Emissions Tables'!$J$23:$J$35,0),MATCH(DS122,'Emissions Tables'!$K$22:$BD$22,0)))/1000</f>
        <v>#N/A</v>
      </c>
      <c r="DT123" s="92" t="e">
        <f>IF(DT122&gt;'Emissions Tables'!$BD$22,INDEX('Emissions Tables'!$K$23:$BD$35,MATCH('General Project Info'!$D$16,'Emissions Tables'!$J$23:$J$35,0),MATCH('Emissions Tables'!$BD$22,'Emissions Tables'!$K$22:$BD$22,0)),INDEX('Emissions Tables'!$K$23:$BD$35,MATCH('General Project Info'!$D$16,'Emissions Tables'!$J$23:$J$35,0),MATCH(DT122,'Emissions Tables'!$K$22:$BD$22,0)))/1000</f>
        <v>#N/A</v>
      </c>
      <c r="DU123" s="92" t="e">
        <f>IF(DU122&gt;'Emissions Tables'!$BD$22,INDEX('Emissions Tables'!$K$23:$BD$35,MATCH('General Project Info'!$D$16,'Emissions Tables'!$J$23:$J$35,0),MATCH('Emissions Tables'!$BD$22,'Emissions Tables'!$K$22:$BD$22,0)),INDEX('Emissions Tables'!$K$23:$BD$35,MATCH('General Project Info'!$D$16,'Emissions Tables'!$J$23:$J$35,0),MATCH(DU122,'Emissions Tables'!$K$22:$BD$22,0)))/1000</f>
        <v>#N/A</v>
      </c>
      <c r="DV123" s="92" t="e">
        <f>IF(DV122&gt;'Emissions Tables'!$BD$22,INDEX('Emissions Tables'!$K$23:$BD$35,MATCH('General Project Info'!$D$16,'Emissions Tables'!$J$23:$J$35,0),MATCH('Emissions Tables'!$BD$22,'Emissions Tables'!$K$22:$BD$22,0)),INDEX('Emissions Tables'!$K$23:$BD$35,MATCH('General Project Info'!$D$16,'Emissions Tables'!$J$23:$J$35,0),MATCH(DV122,'Emissions Tables'!$K$22:$BD$22,0)))/1000</f>
        <v>#N/A</v>
      </c>
      <c r="DW123" s="92" t="e">
        <f>IF(DW122&gt;'Emissions Tables'!$BD$22,INDEX('Emissions Tables'!$K$23:$BD$35,MATCH('General Project Info'!$D$16,'Emissions Tables'!$J$23:$J$35,0),MATCH('Emissions Tables'!$BD$22,'Emissions Tables'!$K$22:$BD$22,0)),INDEX('Emissions Tables'!$K$23:$BD$35,MATCH('General Project Info'!$D$16,'Emissions Tables'!$J$23:$J$35,0),MATCH(DW122,'Emissions Tables'!$K$22:$BD$22,0)))/1000</f>
        <v>#N/A</v>
      </c>
      <c r="DX123" s="92" t="e">
        <f>IF(DX122&gt;'Emissions Tables'!$BD$22,INDEX('Emissions Tables'!$K$23:$BD$35,MATCH('General Project Info'!$D$16,'Emissions Tables'!$J$23:$J$35,0),MATCH('Emissions Tables'!$BD$22,'Emissions Tables'!$K$22:$BD$22,0)),INDEX('Emissions Tables'!$K$23:$BD$35,MATCH('General Project Info'!$D$16,'Emissions Tables'!$J$23:$J$35,0),MATCH(DX122,'Emissions Tables'!$K$22:$BD$22,0)))/1000</f>
        <v>#N/A</v>
      </c>
      <c r="DY123" s="92" t="e">
        <f>IF(DY122&gt;'Emissions Tables'!$BD$22,INDEX('Emissions Tables'!$K$23:$BD$35,MATCH('General Project Info'!$D$16,'Emissions Tables'!$J$23:$J$35,0),MATCH('Emissions Tables'!$BD$22,'Emissions Tables'!$K$22:$BD$22,0)),INDEX('Emissions Tables'!$K$23:$BD$35,MATCH('General Project Info'!$D$16,'Emissions Tables'!$J$23:$J$35,0),MATCH(DY122,'Emissions Tables'!$K$22:$BD$22,0)))/1000</f>
        <v>#N/A</v>
      </c>
      <c r="DZ123" s="92" t="e">
        <f>IF(DZ122&gt;'Emissions Tables'!$BD$22,INDEX('Emissions Tables'!$K$23:$BD$35,MATCH('General Project Info'!$D$16,'Emissions Tables'!$J$23:$J$35,0),MATCH('Emissions Tables'!$BD$22,'Emissions Tables'!$K$22:$BD$22,0)),INDEX('Emissions Tables'!$K$23:$BD$35,MATCH('General Project Info'!$D$16,'Emissions Tables'!$J$23:$J$35,0),MATCH(DZ122,'Emissions Tables'!$K$22:$BD$22,0)))/1000</f>
        <v>#N/A</v>
      </c>
      <c r="EA123" s="92" t="e">
        <f>IF(EA122&gt;'Emissions Tables'!$BD$22,INDEX('Emissions Tables'!$K$23:$BD$35,MATCH('General Project Info'!$D$16,'Emissions Tables'!$J$23:$J$35,0),MATCH('Emissions Tables'!$BD$22,'Emissions Tables'!$K$22:$BD$22,0)),INDEX('Emissions Tables'!$K$23:$BD$35,MATCH('General Project Info'!$D$16,'Emissions Tables'!$J$23:$J$35,0),MATCH(EA122,'Emissions Tables'!$K$22:$BD$22,0)))/1000</f>
        <v>#N/A</v>
      </c>
      <c r="EB123" s="92" t="e">
        <f>IF(EB122&gt;'Emissions Tables'!$BD$22,INDEX('Emissions Tables'!$K$23:$BD$35,MATCH('General Project Info'!$D$16,'Emissions Tables'!$J$23:$J$35,0),MATCH('Emissions Tables'!$BD$22,'Emissions Tables'!$K$22:$BD$22,0)),INDEX('Emissions Tables'!$K$23:$BD$35,MATCH('General Project Info'!$D$16,'Emissions Tables'!$J$23:$J$35,0),MATCH(EB122,'Emissions Tables'!$K$22:$BD$22,0)))/1000</f>
        <v>#N/A</v>
      </c>
      <c r="EC123" s="92" t="e">
        <f>IF(EC122&gt;'Emissions Tables'!$BD$22,INDEX('Emissions Tables'!$K$23:$BD$35,MATCH('General Project Info'!$D$16,'Emissions Tables'!$J$23:$J$35,0),MATCH('Emissions Tables'!$BD$22,'Emissions Tables'!$K$22:$BD$22,0)),INDEX('Emissions Tables'!$K$23:$BD$35,MATCH('General Project Info'!$D$16,'Emissions Tables'!$J$23:$J$35,0),MATCH(EC122,'Emissions Tables'!$K$22:$BD$22,0)))/1000</f>
        <v>#N/A</v>
      </c>
      <c r="ED123" s="92" t="e">
        <f>IF(ED122&gt;'Emissions Tables'!$BD$22,INDEX('Emissions Tables'!$K$23:$BD$35,MATCH('General Project Info'!$D$16,'Emissions Tables'!$J$23:$J$35,0),MATCH('Emissions Tables'!$BD$22,'Emissions Tables'!$K$22:$BD$22,0)),INDEX('Emissions Tables'!$K$23:$BD$35,MATCH('General Project Info'!$D$16,'Emissions Tables'!$J$23:$J$35,0),MATCH(ED122,'Emissions Tables'!$K$22:$BD$22,0)))/1000</f>
        <v>#N/A</v>
      </c>
      <c r="EE123" s="92" t="e">
        <f>IF(EE122&gt;'Emissions Tables'!$BD$22,INDEX('Emissions Tables'!$K$23:$BD$35,MATCH('General Project Info'!$D$16,'Emissions Tables'!$J$23:$J$35,0),MATCH('Emissions Tables'!$BD$22,'Emissions Tables'!$K$22:$BD$22,0)),INDEX('Emissions Tables'!$K$23:$BD$35,MATCH('General Project Info'!$D$16,'Emissions Tables'!$J$23:$J$35,0),MATCH(EE122,'Emissions Tables'!$K$22:$BD$22,0)))/1000</f>
        <v>#N/A</v>
      </c>
      <c r="EF123" s="92" t="e">
        <f>IF(EF122&gt;'Emissions Tables'!$BD$22,INDEX('Emissions Tables'!$K$23:$BD$35,MATCH('General Project Info'!$D$16,'Emissions Tables'!$J$23:$J$35,0),MATCH('Emissions Tables'!$BD$22,'Emissions Tables'!$K$22:$BD$22,0)),INDEX('Emissions Tables'!$K$23:$BD$35,MATCH('General Project Info'!$D$16,'Emissions Tables'!$J$23:$J$35,0),MATCH(EF122,'Emissions Tables'!$K$22:$BD$22,0)))/1000</f>
        <v>#N/A</v>
      </c>
      <c r="EG123" s="92" t="e">
        <f>IF(EG122&gt;'Emissions Tables'!$BD$22,INDEX('Emissions Tables'!$K$23:$BD$35,MATCH('General Project Info'!$D$16,'Emissions Tables'!$J$23:$J$35,0),MATCH('Emissions Tables'!$BD$22,'Emissions Tables'!$K$22:$BD$22,0)),INDEX('Emissions Tables'!$K$23:$BD$35,MATCH('General Project Info'!$D$16,'Emissions Tables'!$J$23:$J$35,0),MATCH(EG122,'Emissions Tables'!$K$22:$BD$22,0)))/1000</f>
        <v>#N/A</v>
      </c>
      <c r="EH123" s="92" t="e">
        <f>IF(EH122&gt;'Emissions Tables'!$BD$22,INDEX('Emissions Tables'!$K$23:$BD$35,MATCH('General Project Info'!$D$16,'Emissions Tables'!$J$23:$J$35,0),MATCH('Emissions Tables'!$BD$22,'Emissions Tables'!$K$22:$BD$22,0)),INDEX('Emissions Tables'!$K$23:$BD$35,MATCH('General Project Info'!$D$16,'Emissions Tables'!$J$23:$J$35,0),MATCH(EH122,'Emissions Tables'!$K$22:$BD$22,0)))/1000</f>
        <v>#N/A</v>
      </c>
      <c r="EI123" s="92" t="e">
        <f>IF(EI122&gt;'Emissions Tables'!$BD$22,INDEX('Emissions Tables'!$K$23:$BD$35,MATCH('General Project Info'!$D$16,'Emissions Tables'!$J$23:$J$35,0),MATCH('Emissions Tables'!$BD$22,'Emissions Tables'!$K$22:$BD$22,0)),INDEX('Emissions Tables'!$K$23:$BD$35,MATCH('General Project Info'!$D$16,'Emissions Tables'!$J$23:$J$35,0),MATCH(EI122,'Emissions Tables'!$K$22:$BD$22,0)))/1000</f>
        <v>#N/A</v>
      </c>
      <c r="EJ123" s="92" t="e">
        <f>IF(EJ122&gt;'Emissions Tables'!$BD$22,INDEX('Emissions Tables'!$K$23:$BD$35,MATCH('General Project Info'!$D$16,'Emissions Tables'!$J$23:$J$35,0),MATCH('Emissions Tables'!$BD$22,'Emissions Tables'!$K$22:$BD$22,0)),INDEX('Emissions Tables'!$K$23:$BD$35,MATCH('General Project Info'!$D$16,'Emissions Tables'!$J$23:$J$35,0),MATCH(EJ122,'Emissions Tables'!$K$22:$BD$22,0)))/1000</f>
        <v>#N/A</v>
      </c>
      <c r="EK123" s="92" t="e">
        <f>IF(EK122&gt;'Emissions Tables'!$BD$22,INDEX('Emissions Tables'!$K$23:$BD$35,MATCH('General Project Info'!$D$16,'Emissions Tables'!$J$23:$J$35,0),MATCH('Emissions Tables'!$BD$22,'Emissions Tables'!$K$22:$BD$22,0)),INDEX('Emissions Tables'!$K$23:$BD$35,MATCH('General Project Info'!$D$16,'Emissions Tables'!$J$23:$J$35,0),MATCH(EK122,'Emissions Tables'!$K$22:$BD$22,0)))/1000</f>
        <v>#N/A</v>
      </c>
      <c r="EL123" s="92" t="e">
        <f>IF(EL122&gt;'Emissions Tables'!$BD$22,INDEX('Emissions Tables'!$K$23:$BD$35,MATCH('General Project Info'!$D$16,'Emissions Tables'!$J$23:$J$35,0),MATCH('Emissions Tables'!$BD$22,'Emissions Tables'!$K$22:$BD$22,0)),INDEX('Emissions Tables'!$K$23:$BD$35,MATCH('General Project Info'!$D$16,'Emissions Tables'!$J$23:$J$35,0),MATCH(EL122,'Emissions Tables'!$K$22:$BD$22,0)))/1000</f>
        <v>#N/A</v>
      </c>
      <c r="EM123" s="92" t="e">
        <f>IF(EM122&gt;'Emissions Tables'!$BD$22,INDEX('Emissions Tables'!$K$23:$BD$35,MATCH('General Project Info'!$D$16,'Emissions Tables'!$J$23:$J$35,0),MATCH('Emissions Tables'!$BD$22,'Emissions Tables'!$K$22:$BD$22,0)),INDEX('Emissions Tables'!$K$23:$BD$35,MATCH('General Project Info'!$D$16,'Emissions Tables'!$J$23:$J$35,0),MATCH(EM122,'Emissions Tables'!$K$22:$BD$22,0)))/1000</f>
        <v>#N/A</v>
      </c>
    </row>
    <row r="124" spans="1:348" ht="18.399999999999999">
      <c r="A124" s="29"/>
      <c r="B124" s="16"/>
      <c r="C124" s="32"/>
      <c r="D124" s="32"/>
      <c r="E124" s="32"/>
      <c r="F124" s="32"/>
      <c r="G124" s="32"/>
      <c r="H124" s="32"/>
      <c r="I124" s="32"/>
      <c r="J124" s="32"/>
      <c r="K124" s="32"/>
      <c r="L124" s="32"/>
      <c r="M124" s="32"/>
      <c r="N124" s="32"/>
      <c r="O124" s="32"/>
      <c r="P124" s="32"/>
      <c r="Q124" s="16"/>
      <c r="R124" s="16"/>
      <c r="S124" s="29"/>
      <c r="AP124" t="s">
        <v>199</v>
      </c>
      <c r="AQ124" s="25"/>
    </row>
    <row r="125" spans="1:348" ht="18.399999999999999">
      <c r="A125" s="29"/>
      <c r="B125" s="16"/>
      <c r="C125" s="23"/>
      <c r="D125" s="23"/>
      <c r="E125" s="23"/>
      <c r="F125" s="23"/>
      <c r="G125" s="23"/>
      <c r="H125" s="23"/>
      <c r="I125" s="23"/>
      <c r="J125" s="23"/>
      <c r="K125" s="23"/>
      <c r="L125" s="32"/>
      <c r="M125" s="32"/>
      <c r="N125" s="32"/>
      <c r="O125" s="32"/>
      <c r="P125" s="32"/>
      <c r="Q125" s="16"/>
      <c r="R125" s="16"/>
      <c r="S125" s="29"/>
      <c r="AP125" s="93" t="s">
        <v>202</v>
      </c>
      <c r="AQ125" s="26"/>
      <c r="AR125" s="93">
        <f>SUM(AB100:AB113)</f>
        <v>0</v>
      </c>
    </row>
    <row r="126" spans="1:348" ht="18.399999999999999">
      <c r="A126" s="29"/>
      <c r="B126" s="16"/>
      <c r="C126" s="33" t="s">
        <v>219</v>
      </c>
      <c r="D126" s="32"/>
      <c r="E126" s="32"/>
      <c r="F126" s="32"/>
      <c r="G126" s="32"/>
      <c r="H126" s="32"/>
      <c r="I126" s="32"/>
      <c r="J126" s="32"/>
      <c r="K126" s="32"/>
      <c r="L126" s="32"/>
      <c r="M126" s="32"/>
      <c r="N126" s="32"/>
      <c r="O126" s="32"/>
      <c r="P126" s="32"/>
      <c r="Q126" s="16"/>
      <c r="R126" s="16"/>
      <c r="S126" s="29"/>
      <c r="AD126" t="s">
        <v>207</v>
      </c>
      <c r="AH126" t="e">
        <f>SUMIF(U130:U143, "1", Y130:Y143)/SUM(Y130:Y143)</f>
        <v>#DIV/0!</v>
      </c>
      <c r="AP126" t="s">
        <v>87</v>
      </c>
      <c r="EO126" s="8"/>
      <c r="EP126" s="93"/>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row>
    <row r="127" spans="1:348" ht="18.399999999999999">
      <c r="A127" s="29"/>
      <c r="B127" s="16"/>
      <c r="C127" s="33" t="s">
        <v>223</v>
      </c>
      <c r="D127" s="38"/>
      <c r="E127" s="239"/>
      <c r="F127" s="239"/>
      <c r="G127" s="239"/>
      <c r="H127" s="239"/>
      <c r="I127" s="32"/>
      <c r="J127" s="39" t="s">
        <v>133</v>
      </c>
      <c r="K127" s="175" t="str" cm="1">
        <f t="array" ref="K127">IF(SUMPRODUCT(--(E130:E143={"Natural_Gas","District_Steam","Fuel_Oil_1","Fuel_Oil_2","Fuel_Oil_4","Fuel_Oil_5_and_6","Diesel","Kerosene","Propane"}))&gt;0,'Scenarios &amp; Measures'!$U$4,'Scenarios &amp; Measures'!$U$3)</f>
        <v>Yes - meets ZCB</v>
      </c>
      <c r="L127" s="32"/>
      <c r="M127" s="32"/>
      <c r="N127" s="32"/>
      <c r="O127" s="32"/>
      <c r="P127" s="32"/>
      <c r="Q127" s="16"/>
      <c r="R127" s="16"/>
      <c r="S127" s="29"/>
      <c r="AD127" t="s">
        <v>142</v>
      </c>
      <c r="AH127" s="25" t="e">
        <f>SUMPRODUCT(I130:I143, V130:V143)/SUM(I130:I143)</f>
        <v>#DIV/0!</v>
      </c>
    </row>
    <row r="128" spans="1:348" ht="18.399999999999999">
      <c r="A128" s="29"/>
      <c r="B128" s="16"/>
      <c r="C128" s="32"/>
      <c r="D128" s="32"/>
      <c r="E128" s="32"/>
      <c r="F128" s="32"/>
      <c r="G128" s="32"/>
      <c r="H128" s="32"/>
      <c r="I128" s="32"/>
      <c r="J128" s="43"/>
      <c r="K128" s="88"/>
      <c r="L128" s="32"/>
      <c r="M128" s="32"/>
      <c r="N128" s="32"/>
      <c r="O128" s="32"/>
      <c r="P128" s="32"/>
      <c r="Q128" s="16"/>
      <c r="R128" s="16"/>
      <c r="S128" s="29"/>
      <c r="AH128" s="25"/>
    </row>
    <row r="129" spans="1:348" ht="55.35">
      <c r="A129" s="29"/>
      <c r="B129" s="16"/>
      <c r="C129" s="252" t="s">
        <v>144</v>
      </c>
      <c r="D129" s="252"/>
      <c r="E129" s="84" t="s">
        <v>145</v>
      </c>
      <c r="F129" s="102" t="s">
        <v>146</v>
      </c>
      <c r="G129" s="84" t="s">
        <v>147</v>
      </c>
      <c r="H129" s="84" t="s">
        <v>66</v>
      </c>
      <c r="I129" s="102" t="s">
        <v>148</v>
      </c>
      <c r="J129" s="84" t="s">
        <v>149</v>
      </c>
      <c r="K129" s="84" t="s">
        <v>150</v>
      </c>
      <c r="L129" s="102" t="s">
        <v>151</v>
      </c>
      <c r="M129" s="84" t="s">
        <v>152</v>
      </c>
      <c r="N129" s="84" t="s">
        <v>153</v>
      </c>
      <c r="O129" s="84" t="s">
        <v>154</v>
      </c>
      <c r="P129" s="84" t="s">
        <v>155</v>
      </c>
      <c r="Q129" s="152" t="s">
        <v>156</v>
      </c>
      <c r="R129" s="16"/>
      <c r="S129" s="29"/>
      <c r="U129" t="s">
        <v>129</v>
      </c>
      <c r="V129" t="s">
        <v>158</v>
      </c>
      <c r="W129" t="s">
        <v>159</v>
      </c>
      <c r="X129" t="s">
        <v>160</v>
      </c>
      <c r="Y129" t="s">
        <v>161</v>
      </c>
      <c r="Z129" s="9" t="s">
        <v>162</v>
      </c>
      <c r="AA129" s="9" t="s">
        <v>163</v>
      </c>
      <c r="AB129" s="9" t="s">
        <v>208</v>
      </c>
      <c r="AC129" t="s">
        <v>165</v>
      </c>
      <c r="AD129" t="s">
        <v>166</v>
      </c>
      <c r="AE129" t="s">
        <v>167</v>
      </c>
      <c r="AF129" t="s">
        <v>168</v>
      </c>
      <c r="AG129" t="s">
        <v>169</v>
      </c>
      <c r="AH129" t="s">
        <v>170</v>
      </c>
      <c r="AI129" t="s">
        <v>209</v>
      </c>
      <c r="AJ129" t="s">
        <v>210</v>
      </c>
      <c r="AK129" t="s">
        <v>173</v>
      </c>
      <c r="AL129" t="s">
        <v>174</v>
      </c>
      <c r="AM129" t="s">
        <v>175</v>
      </c>
      <c r="AN129" t="s">
        <v>176</v>
      </c>
      <c r="AO129" t="s">
        <v>177</v>
      </c>
      <c r="AP129" t="s">
        <v>128</v>
      </c>
      <c r="AQ129">
        <v>0</v>
      </c>
      <c r="AR129">
        <v>1</v>
      </c>
      <c r="AS129">
        <v>2</v>
      </c>
      <c r="AT129">
        <v>3</v>
      </c>
      <c r="AU129">
        <v>4</v>
      </c>
      <c r="AV129">
        <v>5</v>
      </c>
      <c r="AW129">
        <v>6</v>
      </c>
      <c r="AX129">
        <v>7</v>
      </c>
      <c r="AY129">
        <v>8</v>
      </c>
      <c r="AZ129">
        <v>9</v>
      </c>
      <c r="BA129">
        <v>10</v>
      </c>
      <c r="BB129">
        <v>11</v>
      </c>
      <c r="BC129">
        <v>12</v>
      </c>
      <c r="BD129">
        <v>13</v>
      </c>
      <c r="BE129">
        <v>14</v>
      </c>
      <c r="BF129">
        <v>15</v>
      </c>
      <c r="BG129">
        <v>16</v>
      </c>
      <c r="BH129">
        <v>17</v>
      </c>
      <c r="BI129">
        <v>18</v>
      </c>
      <c r="BJ129">
        <v>19</v>
      </c>
      <c r="BK129">
        <v>20</v>
      </c>
      <c r="BL129">
        <v>21</v>
      </c>
      <c r="BM129">
        <v>22</v>
      </c>
      <c r="BN129">
        <v>23</v>
      </c>
      <c r="BO129">
        <v>24</v>
      </c>
      <c r="BP129">
        <v>25</v>
      </c>
      <c r="BQ129">
        <v>26</v>
      </c>
      <c r="BR129">
        <v>27</v>
      </c>
      <c r="BS129">
        <v>28</v>
      </c>
      <c r="BT129">
        <v>29</v>
      </c>
      <c r="BU129">
        <v>30</v>
      </c>
      <c r="BV129">
        <v>31</v>
      </c>
      <c r="BW129">
        <v>32</v>
      </c>
      <c r="BX129">
        <v>33</v>
      </c>
      <c r="BY129">
        <v>34</v>
      </c>
      <c r="BZ129">
        <v>35</v>
      </c>
      <c r="CA129">
        <v>36</v>
      </c>
      <c r="CB129">
        <v>37</v>
      </c>
      <c r="CC129">
        <v>38</v>
      </c>
      <c r="CD129">
        <v>39</v>
      </c>
      <c r="CE129">
        <v>40</v>
      </c>
      <c r="CF129">
        <v>41</v>
      </c>
      <c r="CG129">
        <v>42</v>
      </c>
      <c r="CH129">
        <v>43</v>
      </c>
      <c r="CI129">
        <v>44</v>
      </c>
      <c r="CJ129">
        <v>45</v>
      </c>
      <c r="CK129">
        <v>46</v>
      </c>
      <c r="CL129">
        <v>47</v>
      </c>
      <c r="CM129">
        <v>48</v>
      </c>
      <c r="CN129">
        <v>49</v>
      </c>
      <c r="CO129">
        <v>50</v>
      </c>
      <c r="CP129">
        <v>51</v>
      </c>
      <c r="CQ129">
        <v>52</v>
      </c>
      <c r="CR129">
        <v>53</v>
      </c>
      <c r="CS129">
        <v>54</v>
      </c>
      <c r="CT129">
        <v>55</v>
      </c>
      <c r="CU129">
        <v>56</v>
      </c>
      <c r="CV129">
        <v>57</v>
      </c>
      <c r="CW129">
        <v>58</v>
      </c>
      <c r="CX129">
        <v>59</v>
      </c>
      <c r="CY129">
        <v>60</v>
      </c>
      <c r="CZ129">
        <v>61</v>
      </c>
      <c r="DA129">
        <v>62</v>
      </c>
      <c r="DB129">
        <v>63</v>
      </c>
      <c r="DC129">
        <v>64</v>
      </c>
      <c r="DD129">
        <v>65</v>
      </c>
      <c r="DE129">
        <v>66</v>
      </c>
      <c r="DF129">
        <v>67</v>
      </c>
      <c r="DG129">
        <v>68</v>
      </c>
      <c r="DH129">
        <v>69</v>
      </c>
      <c r="DI129">
        <v>70</v>
      </c>
      <c r="DJ129">
        <v>71</v>
      </c>
      <c r="DK129">
        <v>72</v>
      </c>
      <c r="DL129">
        <v>73</v>
      </c>
      <c r="DM129">
        <v>74</v>
      </c>
      <c r="DN129">
        <v>75</v>
      </c>
      <c r="DO129">
        <v>76</v>
      </c>
      <c r="DP129">
        <v>77</v>
      </c>
      <c r="DQ129">
        <v>78</v>
      </c>
      <c r="DR129">
        <v>79</v>
      </c>
      <c r="DS129">
        <v>80</v>
      </c>
      <c r="DT129">
        <v>81</v>
      </c>
      <c r="DU129">
        <v>82</v>
      </c>
      <c r="DV129">
        <v>83</v>
      </c>
      <c r="DW129">
        <v>84</v>
      </c>
      <c r="DX129">
        <v>85</v>
      </c>
      <c r="DY129">
        <v>86</v>
      </c>
      <c r="DZ129">
        <v>87</v>
      </c>
      <c r="EA129">
        <v>88</v>
      </c>
      <c r="EB129">
        <v>89</v>
      </c>
      <c r="EC129">
        <v>90</v>
      </c>
      <c r="ED129">
        <v>91</v>
      </c>
      <c r="EE129">
        <v>92</v>
      </c>
      <c r="EF129">
        <v>93</v>
      </c>
      <c r="EG129">
        <v>94</v>
      </c>
      <c r="EH129">
        <v>95</v>
      </c>
      <c r="EI129">
        <v>96</v>
      </c>
      <c r="EJ129">
        <v>97</v>
      </c>
      <c r="EK129">
        <v>98</v>
      </c>
      <c r="EL129">
        <v>99</v>
      </c>
      <c r="EM129">
        <v>100</v>
      </c>
      <c r="EP129" s="26" t="s">
        <v>128</v>
      </c>
      <c r="EQ129">
        <v>0</v>
      </c>
      <c r="ER129">
        <v>1</v>
      </c>
      <c r="ES129">
        <v>2</v>
      </c>
      <c r="ET129">
        <v>3</v>
      </c>
      <c r="EU129">
        <v>4</v>
      </c>
      <c r="EV129">
        <v>5</v>
      </c>
      <c r="EW129">
        <v>6</v>
      </c>
      <c r="EX129">
        <v>7</v>
      </c>
      <c r="EY129">
        <v>8</v>
      </c>
      <c r="EZ129">
        <v>9</v>
      </c>
      <c r="FA129">
        <v>10</v>
      </c>
      <c r="FB129">
        <v>11</v>
      </c>
      <c r="FC129">
        <v>12</v>
      </c>
      <c r="FD129">
        <v>13</v>
      </c>
      <c r="FE129">
        <v>14</v>
      </c>
      <c r="FF129">
        <v>15</v>
      </c>
      <c r="FG129">
        <v>16</v>
      </c>
      <c r="FH129">
        <v>17</v>
      </c>
      <c r="FI129">
        <v>18</v>
      </c>
      <c r="FJ129">
        <v>19</v>
      </c>
      <c r="FK129">
        <v>20</v>
      </c>
      <c r="FL129">
        <v>21</v>
      </c>
      <c r="FM129">
        <v>22</v>
      </c>
      <c r="FN129">
        <v>23</v>
      </c>
      <c r="FO129">
        <v>24</v>
      </c>
      <c r="FP129">
        <v>25</v>
      </c>
      <c r="FQ129">
        <v>26</v>
      </c>
      <c r="FR129">
        <v>27</v>
      </c>
      <c r="FS129">
        <v>28</v>
      </c>
      <c r="FT129">
        <v>29</v>
      </c>
      <c r="FU129">
        <v>30</v>
      </c>
      <c r="FV129">
        <v>31</v>
      </c>
      <c r="FW129">
        <v>32</v>
      </c>
      <c r="FX129">
        <v>33</v>
      </c>
      <c r="FY129">
        <v>34</v>
      </c>
      <c r="FZ129">
        <v>35</v>
      </c>
      <c r="GA129">
        <v>36</v>
      </c>
      <c r="GB129">
        <v>37</v>
      </c>
      <c r="GC129">
        <v>38</v>
      </c>
      <c r="GD129">
        <v>39</v>
      </c>
      <c r="GE129">
        <v>40</v>
      </c>
      <c r="GF129">
        <v>41</v>
      </c>
      <c r="GG129">
        <v>42</v>
      </c>
      <c r="GH129">
        <v>43</v>
      </c>
      <c r="GI129">
        <v>44</v>
      </c>
      <c r="GJ129">
        <v>45</v>
      </c>
      <c r="GK129">
        <v>46</v>
      </c>
      <c r="GL129">
        <v>47</v>
      </c>
      <c r="GM129">
        <v>48</v>
      </c>
      <c r="GN129">
        <v>49</v>
      </c>
      <c r="GO129">
        <v>50</v>
      </c>
      <c r="GP129">
        <v>51</v>
      </c>
      <c r="GQ129">
        <v>52</v>
      </c>
      <c r="GR129">
        <v>53</v>
      </c>
      <c r="GS129">
        <v>54</v>
      </c>
      <c r="GT129">
        <v>55</v>
      </c>
      <c r="GU129">
        <v>56</v>
      </c>
      <c r="GV129">
        <v>57</v>
      </c>
      <c r="GW129">
        <v>58</v>
      </c>
      <c r="GX129">
        <v>59</v>
      </c>
      <c r="GY129">
        <v>60</v>
      </c>
      <c r="GZ129">
        <v>61</v>
      </c>
      <c r="HA129">
        <v>62</v>
      </c>
      <c r="HB129">
        <v>63</v>
      </c>
      <c r="HC129">
        <v>64</v>
      </c>
      <c r="HD129">
        <v>65</v>
      </c>
      <c r="HE129">
        <v>66</v>
      </c>
      <c r="HF129">
        <v>67</v>
      </c>
      <c r="HG129">
        <v>68</v>
      </c>
      <c r="HH129">
        <v>69</v>
      </c>
      <c r="HI129">
        <v>70</v>
      </c>
      <c r="HJ129">
        <v>71</v>
      </c>
      <c r="HK129">
        <v>72</v>
      </c>
      <c r="HL129">
        <v>73</v>
      </c>
      <c r="HM129">
        <v>74</v>
      </c>
      <c r="HN129">
        <v>75</v>
      </c>
      <c r="HO129">
        <v>76</v>
      </c>
      <c r="HP129">
        <v>77</v>
      </c>
      <c r="HQ129">
        <v>78</v>
      </c>
      <c r="HR129">
        <v>79</v>
      </c>
      <c r="HS129">
        <v>80</v>
      </c>
      <c r="HT129">
        <v>81</v>
      </c>
      <c r="HU129">
        <v>82</v>
      </c>
      <c r="HV129">
        <v>83</v>
      </c>
      <c r="HW129">
        <v>84</v>
      </c>
      <c r="HX129">
        <v>85</v>
      </c>
      <c r="HY129">
        <v>86</v>
      </c>
      <c r="HZ129">
        <v>87</v>
      </c>
      <c r="IA129">
        <v>88</v>
      </c>
      <c r="IB129">
        <v>89</v>
      </c>
      <c r="IC129">
        <v>90</v>
      </c>
      <c r="ID129">
        <v>91</v>
      </c>
      <c r="IE129">
        <v>92</v>
      </c>
      <c r="IF129">
        <v>93</v>
      </c>
      <c r="IG129">
        <v>94</v>
      </c>
      <c r="IH129">
        <v>95</v>
      </c>
      <c r="II129">
        <v>96</v>
      </c>
      <c r="IJ129">
        <v>97</v>
      </c>
      <c r="IK129">
        <v>98</v>
      </c>
      <c r="IL129">
        <v>99</v>
      </c>
      <c r="IM129">
        <v>100</v>
      </c>
    </row>
    <row r="130" spans="1:348" ht="18.399999999999999">
      <c r="A130" s="29"/>
      <c r="B130" s="16"/>
      <c r="C130" s="249"/>
      <c r="D130" s="249"/>
      <c r="E130" s="156"/>
      <c r="F130" s="156"/>
      <c r="G130" s="164"/>
      <c r="H130" s="117" t="str">
        <f>IFERROR(VLOOKUP(E130, 'General Project Info'!$C$32:$I$42, 7, FALSE), "")</f>
        <v/>
      </c>
      <c r="I130" s="118">
        <f>IFERROR(Y130*VLOOKUP(E130, 'General Project Info'!$R$32:$T$42, 3, FALSE), 0)</f>
        <v>0</v>
      </c>
      <c r="J130" s="119">
        <f>IFERROR(AA130,0)</f>
        <v>0</v>
      </c>
      <c r="K130" s="119">
        <f>IFERROR(AC130,0)</f>
        <v>0</v>
      </c>
      <c r="L130" s="160"/>
      <c r="M130" s="160"/>
      <c r="N130" s="161"/>
      <c r="O130" s="161"/>
      <c r="P130" s="161"/>
      <c r="Q130" s="153">
        <f t="shared" ref="Q130:Q143" si="769">IFERROR(IF(L130=AF130, 0, ((AF130/L130*N130)*$AB$11^IF(AE130&lt;=0,0,AD130)))/($AB$12)^IF(AE130&lt;=0,0,AD130), 0)</f>
        <v>0</v>
      </c>
      <c r="R130" s="16"/>
      <c r="S130" s="29"/>
      <c r="U130" s="26">
        <f>IFERROR(VLOOKUP($E130, 'Unit Conversions Array'!$B$4:$AA$24, 26, FALSE),0)</f>
        <v>0</v>
      </c>
      <c r="V130">
        <f>VLOOKUP(E130, 'General Project Info'!$R$32:$W$42, 6, FALSE)</f>
        <v>1</v>
      </c>
      <c r="W130">
        <f t="shared" ref="W130:W143" si="770">IF(V130=$AB$12, I130*$Y$10, (I130/($AB$12-V130))*(1-(V130/$AB$12)^$Y$10))</f>
        <v>0</v>
      </c>
      <c r="X130">
        <f>IFERROR(G130*INDEX('Unit Conversions Array'!$E$4:$Y$24, MATCH('Scenarios &amp; Measures'!E130, 'Unit Conversions Array'!$B$4:$B$24, 0), MATCH('Scenarios &amp; Measures'!H130, 'Unit Conversions Array'!$E$3:$Y$3, 0)), 0)</f>
        <v>0</v>
      </c>
      <c r="Y130" s="8">
        <f>X130/3.412</f>
        <v>0</v>
      </c>
      <c r="Z130" s="111" t="str">
        <f>IF(AND(U130=1,E130="Electricity"),F130,"")</f>
        <v/>
      </c>
      <c r="AA130" s="111">
        <f>IFERROR(IF(AND(U130=1,E130="Electricity"),Y130*INDEX('Scenarios &amp; Measures'!$AQ$153:$EM$153,1,MATCH(F130+1,'Scenarios &amp; Measures'!$AQ$152:$EM$152,0)), IF(U130=1,$Y130*VLOOKUP($E130, 'General Project Info'!$R$32:$W$42, 5, FALSE),0)),0)</f>
        <v>0</v>
      </c>
      <c r="AB130" s="93">
        <f>IF(E130="Electricity",Y130*SUM(INDEX('Scenarios &amp; Measures'!$AQ$153:$EM$153,1,MATCH(F130+1,'Scenarios &amp; Measures'!$AQ$152:$EM$152,0)):INDEX('Scenarios &amp; Measures'!$AQ$153:$EM$153,1,MATCH(F130+'General Project Info'!$F$20,'Scenarios &amp; Measures'!$AQ$152:$EM$152,0))),SUMIF(E130,"Solar_PV_or_Wind",J130)*$Y$10)</f>
        <v>0</v>
      </c>
      <c r="AC130" s="111">
        <f>IFERROR(IF(U130=0, Y130*VLOOKUP(E130, 'General Project Info'!$R$32:$W$42, 5, FALSE), 0), 0)</f>
        <v>0</v>
      </c>
      <c r="AD130" s="11">
        <f>IFERROR(ROUNDDOWN(($Y$10-(L130-AG130))/L130, 0)*L130+(L130-AG130), 0)</f>
        <v>0</v>
      </c>
      <c r="AE130" s="11">
        <f>$Y$10-AD130</f>
        <v>20</v>
      </c>
      <c r="AF130" s="11">
        <f>IF(AE130&lt;0, ABS(AE130), L130-AE130)</f>
        <v>-20</v>
      </c>
      <c r="AG130" s="11">
        <f>IF(M130&lt;=L130, M130, 0)</f>
        <v>0</v>
      </c>
      <c r="AH130">
        <f t="shared" ref="AH130:AH143" si="771">IF($AB$11=$AB$12, P130*$Y$10, (P130/($AB$12-$AB$11))*(1-($AB$11/$AB$12)^$Y$10))*$AB$12</f>
        <v>0</v>
      </c>
      <c r="AI130" s="116">
        <f ca="1">IFERROR(SUMPRODUCT($EQ$12:$IM$12,$EQ130:$IM130)*AB130/1000,0)</f>
        <v>0</v>
      </c>
      <c r="AJ130" s="116">
        <f ca="1">IFERROR(SUMPRODUCT($EQ$12:$IM$12,$EQ130:$IM130)*AC130/1000,0)</f>
        <v>0</v>
      </c>
      <c r="AK130" s="11">
        <f ca="1">IFERROR(SUMPRODUCT($AQ$12:$EM$12, AQ130:EM130), 0)</f>
        <v>0</v>
      </c>
      <c r="AL130" s="11">
        <f>IF($W$10="RECs", -AA130/VLOOKUP("RECs", 'General Project Info'!$R$32:$W$42, 5, FALSE)*$W$11*IF($Y$11=$AB$12, $Y$10, (1/($AB$12-$Y$11))*(1-($Y$11/$AB$12)^$Y$10)*$AB$12), 0)</f>
        <v>0</v>
      </c>
      <c r="AM130" s="11">
        <f t="shared" ref="AM130:AM143" si="772">IF($W$10="Carbon Offset", IF($Y$12=$AB$12,AA130*$W$12*$Y$10, (AA130*$W$12)/($AB$12-$Y$12)*(1-($Y$12/$AB$12)^$Y$10)*$AB$12), 0)</f>
        <v>0</v>
      </c>
      <c r="AN130" s="11">
        <f t="shared" ref="AN130:AN143" si="773">IF($Y$12=$AB$12,AC130*$W$12*$Y$10, (AC130*$W$12)/($AB$12-$Y$12)*(1-($Y$12/$AB$12)^$Y$10)*$AB$12)</f>
        <v>0</v>
      </c>
      <c r="AO130" s="11">
        <f ca="1">W130+AJ130+AK130+AH130+AI130+AL130+AM130+AN130-Q130</f>
        <v>0</v>
      </c>
      <c r="AP130" s="12" t="s">
        <v>221</v>
      </c>
      <c r="AQ130" s="93">
        <f ca="1">IFERROR(IF(AQ$8&gt;=$F130,IF((AQ$8-$F130)&gt;=$Y$10, 0, IF(MOD($AG130+(AQ$8-$F130), $L130)=0, (($N130-$O130)*$AB$11^AQ$129), 0)),0), 0)</f>
        <v>0</v>
      </c>
      <c r="AR130" s="93">
        <f t="shared" ref="AR130:DC131" ca="1" si="774">IFERROR(IF(AR$8&gt;=$F130,IF((AR$8-$F130)&gt;=$Y$10, 0, IF(MOD($AG130+(AR$8-$F130), $L130)=0, (($N130-$O130)*$AB$11^AR$129), 0)),0), 0)</f>
        <v>0</v>
      </c>
      <c r="AS130" s="93">
        <f t="shared" ca="1" si="774"/>
        <v>0</v>
      </c>
      <c r="AT130" s="93">
        <f t="shared" ca="1" si="774"/>
        <v>0</v>
      </c>
      <c r="AU130" s="93">
        <f t="shared" ca="1" si="774"/>
        <v>0</v>
      </c>
      <c r="AV130" s="93">
        <f t="shared" ca="1" si="774"/>
        <v>0</v>
      </c>
      <c r="AW130" s="93">
        <f t="shared" ca="1" si="774"/>
        <v>0</v>
      </c>
      <c r="AX130" s="93">
        <f t="shared" ca="1" si="774"/>
        <v>0</v>
      </c>
      <c r="AY130" s="93">
        <f t="shared" ca="1" si="774"/>
        <v>0</v>
      </c>
      <c r="AZ130" s="93">
        <f t="shared" ca="1" si="774"/>
        <v>0</v>
      </c>
      <c r="BA130" s="93">
        <f t="shared" ca="1" si="774"/>
        <v>0</v>
      </c>
      <c r="BB130" s="93">
        <f t="shared" ca="1" si="774"/>
        <v>0</v>
      </c>
      <c r="BC130" s="93">
        <f t="shared" ca="1" si="774"/>
        <v>0</v>
      </c>
      <c r="BD130" s="93">
        <f t="shared" ca="1" si="774"/>
        <v>0</v>
      </c>
      <c r="BE130" s="93">
        <f t="shared" ca="1" si="774"/>
        <v>0</v>
      </c>
      <c r="BF130" s="93">
        <f t="shared" ca="1" si="774"/>
        <v>0</v>
      </c>
      <c r="BG130" s="93">
        <f t="shared" ca="1" si="774"/>
        <v>0</v>
      </c>
      <c r="BH130" s="93">
        <f t="shared" ca="1" si="774"/>
        <v>0</v>
      </c>
      <c r="BI130" s="93">
        <f t="shared" ca="1" si="774"/>
        <v>0</v>
      </c>
      <c r="BJ130" s="93">
        <f t="shared" ca="1" si="774"/>
        <v>0</v>
      </c>
      <c r="BK130" s="93">
        <f t="shared" ca="1" si="774"/>
        <v>0</v>
      </c>
      <c r="BL130" s="93">
        <f t="shared" ca="1" si="774"/>
        <v>0</v>
      </c>
      <c r="BM130" s="93">
        <f t="shared" ca="1" si="774"/>
        <v>0</v>
      </c>
      <c r="BN130" s="93">
        <f t="shared" ca="1" si="774"/>
        <v>0</v>
      </c>
      <c r="BO130" s="93">
        <f t="shared" ca="1" si="774"/>
        <v>0</v>
      </c>
      <c r="BP130" s="93">
        <f t="shared" ca="1" si="774"/>
        <v>0</v>
      </c>
      <c r="BQ130" s="93">
        <f t="shared" ca="1" si="774"/>
        <v>0</v>
      </c>
      <c r="BR130" s="93">
        <f t="shared" ca="1" si="774"/>
        <v>0</v>
      </c>
      <c r="BS130" s="93">
        <f t="shared" ca="1" si="774"/>
        <v>0</v>
      </c>
      <c r="BT130" s="93">
        <f t="shared" ca="1" si="774"/>
        <v>0</v>
      </c>
      <c r="BU130" s="93">
        <f t="shared" ca="1" si="774"/>
        <v>0</v>
      </c>
      <c r="BV130" s="93">
        <f t="shared" ca="1" si="774"/>
        <v>0</v>
      </c>
      <c r="BW130" s="93">
        <f t="shared" ca="1" si="774"/>
        <v>0</v>
      </c>
      <c r="BX130" s="93">
        <f t="shared" ca="1" si="774"/>
        <v>0</v>
      </c>
      <c r="BY130" s="93">
        <f t="shared" ca="1" si="774"/>
        <v>0</v>
      </c>
      <c r="BZ130" s="93">
        <f t="shared" ca="1" si="774"/>
        <v>0</v>
      </c>
      <c r="CA130" s="93">
        <f t="shared" ca="1" si="774"/>
        <v>0</v>
      </c>
      <c r="CB130" s="93">
        <f t="shared" ca="1" si="774"/>
        <v>0</v>
      </c>
      <c r="CC130" s="93">
        <f t="shared" ca="1" si="774"/>
        <v>0</v>
      </c>
      <c r="CD130" s="93">
        <f t="shared" ca="1" si="774"/>
        <v>0</v>
      </c>
      <c r="CE130" s="93">
        <f t="shared" ca="1" si="774"/>
        <v>0</v>
      </c>
      <c r="CF130" s="93">
        <f t="shared" ca="1" si="774"/>
        <v>0</v>
      </c>
      <c r="CG130" s="93">
        <f t="shared" ca="1" si="774"/>
        <v>0</v>
      </c>
      <c r="CH130" s="93">
        <f t="shared" ca="1" si="774"/>
        <v>0</v>
      </c>
      <c r="CI130" s="93">
        <f t="shared" ca="1" si="774"/>
        <v>0</v>
      </c>
      <c r="CJ130" s="93">
        <f t="shared" ca="1" si="774"/>
        <v>0</v>
      </c>
      <c r="CK130" s="93">
        <f t="shared" ca="1" si="774"/>
        <v>0</v>
      </c>
      <c r="CL130" s="93">
        <f t="shared" ca="1" si="774"/>
        <v>0</v>
      </c>
      <c r="CM130" s="93">
        <f t="shared" ca="1" si="774"/>
        <v>0</v>
      </c>
      <c r="CN130" s="93">
        <f t="shared" ca="1" si="774"/>
        <v>0</v>
      </c>
      <c r="CO130" s="93">
        <f t="shared" ca="1" si="774"/>
        <v>0</v>
      </c>
      <c r="CP130" s="93">
        <f t="shared" ca="1" si="774"/>
        <v>0</v>
      </c>
      <c r="CQ130" s="93">
        <f t="shared" ca="1" si="774"/>
        <v>0</v>
      </c>
      <c r="CR130" s="93">
        <f t="shared" ca="1" si="774"/>
        <v>0</v>
      </c>
      <c r="CS130" s="93">
        <f t="shared" ca="1" si="774"/>
        <v>0</v>
      </c>
      <c r="CT130" s="93">
        <f t="shared" ca="1" si="774"/>
        <v>0</v>
      </c>
      <c r="CU130" s="93">
        <f t="shared" ca="1" si="774"/>
        <v>0</v>
      </c>
      <c r="CV130" s="93">
        <f t="shared" ca="1" si="774"/>
        <v>0</v>
      </c>
      <c r="CW130" s="93">
        <f t="shared" ca="1" si="774"/>
        <v>0</v>
      </c>
      <c r="CX130" s="93">
        <f t="shared" ca="1" si="774"/>
        <v>0</v>
      </c>
      <c r="CY130" s="93">
        <f t="shared" ca="1" si="774"/>
        <v>0</v>
      </c>
      <c r="CZ130" s="93">
        <f t="shared" ca="1" si="774"/>
        <v>0</v>
      </c>
      <c r="DA130" s="93">
        <f t="shared" ca="1" si="774"/>
        <v>0</v>
      </c>
      <c r="DB130" s="93">
        <f t="shared" ca="1" si="774"/>
        <v>0</v>
      </c>
      <c r="DC130" s="93">
        <f t="shared" ca="1" si="774"/>
        <v>0</v>
      </c>
      <c r="DD130" s="93">
        <f t="shared" ref="DD130:EM134" ca="1" si="775">IFERROR(IF(DD$8&gt;=$F130,IF((DD$8-$F130)&gt;=$Y$10, 0, IF(MOD($AG130+(DD$8-$F130), $L130)=0, (($N130-$O130)*$AB$11^DD$129), 0)),0), 0)</f>
        <v>0</v>
      </c>
      <c r="DE130" s="93">
        <f t="shared" ca="1" si="775"/>
        <v>0</v>
      </c>
      <c r="DF130" s="93">
        <f t="shared" ca="1" si="775"/>
        <v>0</v>
      </c>
      <c r="DG130" s="93">
        <f t="shared" ca="1" si="775"/>
        <v>0</v>
      </c>
      <c r="DH130" s="93">
        <f t="shared" ca="1" si="775"/>
        <v>0</v>
      </c>
      <c r="DI130" s="93">
        <f t="shared" ca="1" si="775"/>
        <v>0</v>
      </c>
      <c r="DJ130" s="93">
        <f t="shared" ca="1" si="775"/>
        <v>0</v>
      </c>
      <c r="DK130" s="93">
        <f t="shared" ca="1" si="775"/>
        <v>0</v>
      </c>
      <c r="DL130" s="93">
        <f t="shared" ca="1" si="775"/>
        <v>0</v>
      </c>
      <c r="DM130" s="93">
        <f t="shared" ca="1" si="775"/>
        <v>0</v>
      </c>
      <c r="DN130" s="93">
        <f t="shared" ca="1" si="775"/>
        <v>0</v>
      </c>
      <c r="DO130" s="93">
        <f t="shared" ca="1" si="775"/>
        <v>0</v>
      </c>
      <c r="DP130" s="93">
        <f t="shared" ca="1" si="775"/>
        <v>0</v>
      </c>
      <c r="DQ130" s="93">
        <f t="shared" ca="1" si="775"/>
        <v>0</v>
      </c>
      <c r="DR130" s="93">
        <f t="shared" ca="1" si="775"/>
        <v>0</v>
      </c>
      <c r="DS130" s="93">
        <f t="shared" ca="1" si="775"/>
        <v>0</v>
      </c>
      <c r="DT130" s="93">
        <f t="shared" ca="1" si="775"/>
        <v>0</v>
      </c>
      <c r="DU130" s="93">
        <f t="shared" ca="1" si="775"/>
        <v>0</v>
      </c>
      <c r="DV130" s="93">
        <f t="shared" ca="1" si="775"/>
        <v>0</v>
      </c>
      <c r="DW130" s="93">
        <f t="shared" ca="1" si="775"/>
        <v>0</v>
      </c>
      <c r="DX130" s="93">
        <f t="shared" ca="1" si="775"/>
        <v>0</v>
      </c>
      <c r="DY130" s="93">
        <f t="shared" ca="1" si="775"/>
        <v>0</v>
      </c>
      <c r="DZ130" s="93">
        <f t="shared" ca="1" si="775"/>
        <v>0</v>
      </c>
      <c r="EA130" s="93">
        <f t="shared" ca="1" si="775"/>
        <v>0</v>
      </c>
      <c r="EB130" s="93">
        <f t="shared" ca="1" si="775"/>
        <v>0</v>
      </c>
      <c r="EC130" s="93">
        <f t="shared" ca="1" si="775"/>
        <v>0</v>
      </c>
      <c r="ED130" s="93">
        <f t="shared" ca="1" si="775"/>
        <v>0</v>
      </c>
      <c r="EE130" s="93">
        <f t="shared" ca="1" si="775"/>
        <v>0</v>
      </c>
      <c r="EF130" s="93">
        <f t="shared" ca="1" si="775"/>
        <v>0</v>
      </c>
      <c r="EG130" s="93">
        <f t="shared" ca="1" si="775"/>
        <v>0</v>
      </c>
      <c r="EH130" s="93">
        <f t="shared" ca="1" si="775"/>
        <v>0</v>
      </c>
      <c r="EI130" s="93">
        <f t="shared" ca="1" si="775"/>
        <v>0</v>
      </c>
      <c r="EJ130" s="93">
        <f t="shared" ca="1" si="775"/>
        <v>0</v>
      </c>
      <c r="EK130" s="93">
        <f t="shared" ca="1" si="775"/>
        <v>0</v>
      </c>
      <c r="EL130" s="93">
        <f t="shared" ca="1" si="775"/>
        <v>0</v>
      </c>
      <c r="EM130" s="93">
        <f t="shared" ca="1" si="775"/>
        <v>0</v>
      </c>
      <c r="EN130" s="12"/>
      <c r="EO130" s="8"/>
      <c r="EP130" s="93" t="s">
        <v>179</v>
      </c>
      <c r="EQ130" s="8">
        <f ca="1">IFERROR(IF(AND(EQ$8&gt;=($F130+1),EQ$8&lt;($F130+1+$Y$10)),AQ$11,0), 0)</f>
        <v>0</v>
      </c>
      <c r="ER130" s="8">
        <f t="shared" ref="ER130:ER143" ca="1" si="776">IFERROR(IF(AND(ER$8&gt;=($F130+1),ER$8&lt;($F130+1+$Y$10)),AR$11,0), 0)</f>
        <v>0</v>
      </c>
      <c r="ES130" s="8">
        <f t="shared" ref="ES130:ES143" ca="1" si="777">IFERROR(IF(AND(ES$8&gt;=($F130+1),ES$8&lt;($F130+1+$Y$10)),AS$11,0), 0)</f>
        <v>0</v>
      </c>
      <c r="ET130" s="8">
        <f t="shared" ref="ET130:ET143" ca="1" si="778">IFERROR(IF(AND(ET$8&gt;=($F130+1),ET$8&lt;($F130+1+$Y$10)),AT$11,0), 0)</f>
        <v>0</v>
      </c>
      <c r="EU130" s="8">
        <f t="shared" ref="EU130:EU143" ca="1" si="779">IFERROR(IF(AND(EU$8&gt;=($F130+1),EU$8&lt;($F130+1+$Y$10)),AU$11,0), 0)</f>
        <v>0</v>
      </c>
      <c r="EV130" s="8">
        <f t="shared" ref="EV130:EV143" ca="1" si="780">IFERROR(IF(AND(EV$8&gt;=($F130+1),EV$8&lt;($F130+1+$Y$10)),AV$11,0), 0)</f>
        <v>0</v>
      </c>
      <c r="EW130" s="8">
        <f t="shared" ref="EW130:EW143" ca="1" si="781">IFERROR(IF(AND(EW$8&gt;=($F130+1),EW$8&lt;($F130+1+$Y$10)),AW$11,0), 0)</f>
        <v>0</v>
      </c>
      <c r="EX130" s="8">
        <f t="shared" ref="EX130:EX143" ca="1" si="782">IFERROR(IF(AND(EX$8&gt;=($F130+1),EX$8&lt;($F130+1+$Y$10)),AX$11,0), 0)</f>
        <v>0</v>
      </c>
      <c r="EY130" s="8">
        <f t="shared" ref="EY130:EY143" ca="1" si="783">IFERROR(IF(AND(EY$8&gt;=($F130+1),EY$8&lt;($F130+1+$Y$10)),AY$11,0), 0)</f>
        <v>0</v>
      </c>
      <c r="EZ130" s="8">
        <f t="shared" ref="EZ130:EZ143" ca="1" si="784">IFERROR(IF(AND(EZ$8&gt;=($F130+1),EZ$8&lt;($F130+1+$Y$10)),AZ$11,0), 0)</f>
        <v>0</v>
      </c>
      <c r="FA130" s="8">
        <f t="shared" ref="FA130:FA143" ca="1" si="785">IFERROR(IF(AND(FA$8&gt;=($F130+1),FA$8&lt;($F130+1+$Y$10)),BA$11,0), 0)</f>
        <v>0</v>
      </c>
      <c r="FB130" s="8">
        <f t="shared" ref="FB130:FB143" ca="1" si="786">IFERROR(IF(AND(FB$8&gt;=($F130+1),FB$8&lt;($F130+1+$Y$10)),BB$11,0), 0)</f>
        <v>0</v>
      </c>
      <c r="FC130" s="8">
        <f t="shared" ref="FC130:FC143" ca="1" si="787">IFERROR(IF(AND(FC$8&gt;=($F130+1),FC$8&lt;($F130+1+$Y$10)),BC$11,0), 0)</f>
        <v>0</v>
      </c>
      <c r="FD130" s="8">
        <f t="shared" ref="FD130:FD143" ca="1" si="788">IFERROR(IF(AND(FD$8&gt;=($F130+1),FD$8&lt;($F130+1+$Y$10)),BD$11,0), 0)</f>
        <v>0</v>
      </c>
      <c r="FE130" s="8">
        <f t="shared" ref="FE130:FE143" ca="1" si="789">IFERROR(IF(AND(FE$8&gt;=($F130+1),FE$8&lt;($F130+1+$Y$10)),BE$11,0), 0)</f>
        <v>0</v>
      </c>
      <c r="FF130" s="8">
        <f t="shared" ref="FF130:FF143" ca="1" si="790">IFERROR(IF(AND(FF$8&gt;=($F130+1),FF$8&lt;($F130+1+$Y$10)),BF$11,0), 0)</f>
        <v>0</v>
      </c>
      <c r="FG130" s="8">
        <f t="shared" ref="FG130:FG143" ca="1" si="791">IFERROR(IF(AND(FG$8&gt;=($F130+1),FG$8&lt;($F130+1+$Y$10)),BG$11,0), 0)</f>
        <v>0</v>
      </c>
      <c r="FH130" s="8">
        <f t="shared" ref="FH130:FH143" ca="1" si="792">IFERROR(IF(AND(FH$8&gt;=($F130+1),FH$8&lt;($F130+1+$Y$10)),BH$11,0), 0)</f>
        <v>0</v>
      </c>
      <c r="FI130" s="8">
        <f t="shared" ref="FI130:FI143" ca="1" si="793">IFERROR(IF(AND(FI$8&gt;=($F130+1),FI$8&lt;($F130+1+$Y$10)),BI$11,0), 0)</f>
        <v>0</v>
      </c>
      <c r="FJ130" s="8">
        <f t="shared" ref="FJ130:FJ143" ca="1" si="794">IFERROR(IF(AND(FJ$8&gt;=($F130+1),FJ$8&lt;($F130+1+$Y$10)),BJ$11,0), 0)</f>
        <v>0</v>
      </c>
      <c r="FK130" s="8">
        <f t="shared" ref="FK130:FK143" ca="1" si="795">IFERROR(IF(AND(FK$8&gt;=($F130+1),FK$8&lt;($F130+1+$Y$10)),BK$11,0), 0)</f>
        <v>0</v>
      </c>
      <c r="FL130" s="8">
        <f t="shared" ref="FL130:FL143" ca="1" si="796">IFERROR(IF(AND(FL$8&gt;=($F130+1),FL$8&lt;($F130+1+$Y$10)),BL$11,0), 0)</f>
        <v>0</v>
      </c>
      <c r="FM130" s="8">
        <f t="shared" ref="FM130:FM143" ca="1" si="797">IFERROR(IF(AND(FM$8&gt;=($F130+1),FM$8&lt;($F130+1+$Y$10)),BM$11,0), 0)</f>
        <v>0</v>
      </c>
      <c r="FN130" s="8">
        <f t="shared" ref="FN130:FN143" ca="1" si="798">IFERROR(IF(AND(FN$8&gt;=($F130+1),FN$8&lt;($F130+1+$Y$10)),BN$11,0), 0)</f>
        <v>0</v>
      </c>
      <c r="FO130" s="8">
        <f t="shared" ref="FO130:FO143" ca="1" si="799">IFERROR(IF(AND(FO$8&gt;=($F130+1),FO$8&lt;($F130+1+$Y$10)),BO$11,0), 0)</f>
        <v>0</v>
      </c>
      <c r="FP130" s="8">
        <f t="shared" ref="FP130:FP143" ca="1" si="800">IFERROR(IF(AND(FP$8&gt;=($F130+1),FP$8&lt;($F130+1+$Y$10)),BP$11,0), 0)</f>
        <v>0</v>
      </c>
      <c r="FQ130" s="8">
        <f t="shared" ref="FQ130:FQ143" ca="1" si="801">IFERROR(IF(AND(FQ$8&gt;=($F130+1),FQ$8&lt;($F130+1+$Y$10)),BQ$11,0), 0)</f>
        <v>0</v>
      </c>
      <c r="FR130" s="8">
        <f t="shared" ref="FR130:FR143" ca="1" si="802">IFERROR(IF(AND(FR$8&gt;=($F130+1),FR$8&lt;($F130+1+$Y$10)),BR$11,0), 0)</f>
        <v>0</v>
      </c>
      <c r="FS130" s="8">
        <f t="shared" ref="FS130:FS143" ca="1" si="803">IFERROR(IF(AND(FS$8&gt;=($F130+1),FS$8&lt;($F130+1+$Y$10)),BS$11,0), 0)</f>
        <v>0</v>
      </c>
      <c r="FT130" s="8">
        <f t="shared" ref="FT130:FT143" ca="1" si="804">IFERROR(IF(AND(FT$8&gt;=($F130+1),FT$8&lt;($F130+1+$Y$10)),BT$11,0), 0)</f>
        <v>0</v>
      </c>
      <c r="FU130" s="8">
        <f t="shared" ref="FU130:FU143" ca="1" si="805">IFERROR(IF(AND(FU$8&gt;=($F130+1),FU$8&lt;($F130+1+$Y$10)),BU$11,0), 0)</f>
        <v>0</v>
      </c>
      <c r="FV130" s="8">
        <f t="shared" ref="FV130:FV143" ca="1" si="806">IFERROR(IF(AND(FV$8&gt;=($F130+1),FV$8&lt;($F130+1+$Y$10)),BV$11,0), 0)</f>
        <v>0</v>
      </c>
      <c r="FW130" s="8">
        <f t="shared" ref="FW130:FW143" ca="1" si="807">IFERROR(IF(AND(FW$8&gt;=($F130+1),FW$8&lt;($F130+1+$Y$10)),BW$11,0), 0)</f>
        <v>0</v>
      </c>
      <c r="FX130" s="8">
        <f t="shared" ref="FX130:FX143" ca="1" si="808">IFERROR(IF(AND(FX$8&gt;=($F130+1),FX$8&lt;($F130+1+$Y$10)),BX$11,0), 0)</f>
        <v>0</v>
      </c>
      <c r="FY130" s="8">
        <f t="shared" ref="FY130:FY143" ca="1" si="809">IFERROR(IF(AND(FY$8&gt;=($F130+1),FY$8&lt;($F130+1+$Y$10)),BY$11,0), 0)</f>
        <v>0</v>
      </c>
      <c r="FZ130" s="8">
        <f t="shared" ref="FZ130:FZ143" ca="1" si="810">IFERROR(IF(AND(FZ$8&gt;=($F130+1),FZ$8&lt;($F130+1+$Y$10)),BZ$11,0), 0)</f>
        <v>0</v>
      </c>
      <c r="GA130" s="8">
        <f t="shared" ref="GA130:GA143" ca="1" si="811">IFERROR(IF(AND(GA$8&gt;=($F130+1),GA$8&lt;($F130+1+$Y$10)),CA$11,0), 0)</f>
        <v>0</v>
      </c>
      <c r="GB130" s="8">
        <f t="shared" ref="GB130:GB143" ca="1" si="812">IFERROR(IF(AND(GB$8&gt;=($F130+1),GB$8&lt;($F130+1+$Y$10)),CB$11,0), 0)</f>
        <v>0</v>
      </c>
      <c r="GC130" s="8">
        <f t="shared" ref="GC130:GC143" ca="1" si="813">IFERROR(IF(AND(GC$8&gt;=($F130+1),GC$8&lt;($F130+1+$Y$10)),CC$11,0), 0)</f>
        <v>0</v>
      </c>
      <c r="GD130" s="8">
        <f t="shared" ref="GD130:GD143" ca="1" si="814">IFERROR(IF(AND(GD$8&gt;=($F130+1),GD$8&lt;($F130+1+$Y$10)),CD$11,0), 0)</f>
        <v>0</v>
      </c>
      <c r="GE130" s="8">
        <f t="shared" ref="GE130:GE143" ca="1" si="815">IFERROR(IF(AND(GE$8&gt;=($F130+1),GE$8&lt;($F130+1+$Y$10)),CE$11,0), 0)</f>
        <v>0</v>
      </c>
      <c r="GF130" s="8">
        <f t="shared" ref="GF130:GF143" ca="1" si="816">IFERROR(IF(AND(GF$8&gt;=($F130+1),GF$8&lt;($F130+1+$Y$10)),CF$11,0), 0)</f>
        <v>0</v>
      </c>
      <c r="GG130" s="8">
        <f t="shared" ref="GG130:GG143" ca="1" si="817">IFERROR(IF(AND(GG$8&gt;=($F130+1),GG$8&lt;($F130+1+$Y$10)),CG$11,0), 0)</f>
        <v>0</v>
      </c>
      <c r="GH130" s="8">
        <f t="shared" ref="GH130:GH143" ca="1" si="818">IFERROR(IF(AND(GH$8&gt;=($F130+1),GH$8&lt;($F130+1+$Y$10)),CH$11,0), 0)</f>
        <v>0</v>
      </c>
      <c r="GI130" s="8">
        <f t="shared" ref="GI130:GI143" ca="1" si="819">IFERROR(IF(AND(GI$8&gt;=($F130+1),GI$8&lt;($F130+1+$Y$10)),CI$11,0), 0)</f>
        <v>0</v>
      </c>
      <c r="GJ130" s="8">
        <f t="shared" ref="GJ130:GJ143" ca="1" si="820">IFERROR(IF(AND(GJ$8&gt;=($F130+1),GJ$8&lt;($F130+1+$Y$10)),CJ$11,0), 0)</f>
        <v>0</v>
      </c>
      <c r="GK130" s="8">
        <f t="shared" ref="GK130:GK143" ca="1" si="821">IFERROR(IF(AND(GK$8&gt;=($F130+1),GK$8&lt;($F130+1+$Y$10)),CK$11,0), 0)</f>
        <v>0</v>
      </c>
      <c r="GL130" s="8">
        <f t="shared" ref="GL130:GL143" ca="1" si="822">IFERROR(IF(AND(GL$8&gt;=($F130+1),GL$8&lt;($F130+1+$Y$10)),CL$11,0), 0)</f>
        <v>0</v>
      </c>
      <c r="GM130" s="8">
        <f t="shared" ref="GM130:GM143" ca="1" si="823">IFERROR(IF(AND(GM$8&gt;=($F130+1),GM$8&lt;($F130+1+$Y$10)),CM$11,0), 0)</f>
        <v>0</v>
      </c>
      <c r="GN130" s="8">
        <f t="shared" ref="GN130:GN143" ca="1" si="824">IFERROR(IF(AND(GN$8&gt;=($F130+1),GN$8&lt;($F130+1+$Y$10)),CN$11,0), 0)</f>
        <v>0</v>
      </c>
      <c r="GO130" s="8">
        <f t="shared" ref="GO130:GO143" ca="1" si="825">IFERROR(IF(AND(GO$8&gt;=($F130+1),GO$8&lt;($F130+1+$Y$10)),CO$11,0), 0)</f>
        <v>0</v>
      </c>
      <c r="GP130" s="8">
        <f t="shared" ref="GP130:GP143" ca="1" si="826">IFERROR(IF(AND(GP$8&gt;=($F130+1),GP$8&lt;($F130+1+$Y$10)),CP$11,0), 0)</f>
        <v>0</v>
      </c>
      <c r="GQ130" s="8">
        <f t="shared" ref="GQ130:GQ143" ca="1" si="827">IFERROR(IF(AND(GQ$8&gt;=($F130+1),GQ$8&lt;($F130+1+$Y$10)),CQ$11,0), 0)</f>
        <v>0</v>
      </c>
      <c r="GR130" s="8">
        <f t="shared" ref="GR130:GR143" ca="1" si="828">IFERROR(IF(AND(GR$8&gt;=($F130+1),GR$8&lt;($F130+1+$Y$10)),CR$11,0), 0)</f>
        <v>0</v>
      </c>
      <c r="GS130" s="8">
        <f t="shared" ref="GS130:GS143" ca="1" si="829">IFERROR(IF(AND(GS$8&gt;=($F130+1),GS$8&lt;($F130+1+$Y$10)),CS$11,0), 0)</f>
        <v>0</v>
      </c>
      <c r="GT130" s="8">
        <f t="shared" ref="GT130:GT143" ca="1" si="830">IFERROR(IF(AND(GT$8&gt;=($F130+1),GT$8&lt;($F130+1+$Y$10)),CT$11,0), 0)</f>
        <v>0</v>
      </c>
      <c r="GU130" s="8">
        <f t="shared" ref="GU130:GU143" ca="1" si="831">IFERROR(IF(AND(GU$8&gt;=($F130+1),GU$8&lt;($F130+1+$Y$10)),CU$11,0), 0)</f>
        <v>0</v>
      </c>
      <c r="GV130" s="8">
        <f t="shared" ref="GV130:GV143" ca="1" si="832">IFERROR(IF(AND(GV$8&gt;=($F130+1),GV$8&lt;($F130+1+$Y$10)),CV$11,0), 0)</f>
        <v>0</v>
      </c>
      <c r="GW130" s="8">
        <f t="shared" ref="GW130:GW143" ca="1" si="833">IFERROR(IF(AND(GW$8&gt;=($F130+1),GW$8&lt;($F130+1+$Y$10)),CW$11,0), 0)</f>
        <v>0</v>
      </c>
      <c r="GX130" s="8">
        <f t="shared" ref="GX130:GX143" ca="1" si="834">IFERROR(IF(AND(GX$8&gt;=($F130+1),GX$8&lt;($F130+1+$Y$10)),CX$11,0), 0)</f>
        <v>0</v>
      </c>
      <c r="GY130" s="8">
        <f t="shared" ref="GY130:GY143" ca="1" si="835">IFERROR(IF(AND(GY$8&gt;=($F130+1),GY$8&lt;($F130+1+$Y$10)),CY$11,0), 0)</f>
        <v>0</v>
      </c>
      <c r="GZ130" s="8">
        <f t="shared" ref="GZ130:GZ143" ca="1" si="836">IFERROR(IF(AND(GZ$8&gt;=($F130+1),GZ$8&lt;($F130+1+$Y$10)),CZ$11,0), 0)</f>
        <v>0</v>
      </c>
      <c r="HA130" s="8">
        <f t="shared" ref="HA130:HA143" ca="1" si="837">IFERROR(IF(AND(HA$8&gt;=($F130+1),HA$8&lt;($F130+1+$Y$10)),DA$11,0), 0)</f>
        <v>0</v>
      </c>
      <c r="HB130" s="8">
        <f t="shared" ref="HB130:HB143" ca="1" si="838">IFERROR(IF(AND(HB$8&gt;=($F130+1),HB$8&lt;($F130+1+$Y$10)),DB$11,0), 0)</f>
        <v>0</v>
      </c>
      <c r="HC130" s="8">
        <f t="shared" ref="HC130:HC143" ca="1" si="839">IFERROR(IF(AND(HC$8&gt;=($F130+1),HC$8&lt;($F130+1+$Y$10)),DC$11,0), 0)</f>
        <v>0</v>
      </c>
      <c r="HD130" s="8">
        <f t="shared" ref="HD130:HD143" ca="1" si="840">IFERROR(IF(AND(HD$8&gt;=($F130+1),HD$8&lt;($F130+1+$Y$10)),DD$11,0), 0)</f>
        <v>0</v>
      </c>
      <c r="HE130" s="8">
        <f t="shared" ref="HE130:HE143" ca="1" si="841">IFERROR(IF(AND(HE$8&gt;=($F130+1),HE$8&lt;($F130+1+$Y$10)),DE$11,0), 0)</f>
        <v>0</v>
      </c>
      <c r="HF130" s="8">
        <f t="shared" ref="HF130:HF143" ca="1" si="842">IFERROR(IF(AND(HF$8&gt;=($F130+1),HF$8&lt;($F130+1+$Y$10)),DF$11,0), 0)</f>
        <v>0</v>
      </c>
      <c r="HG130" s="8">
        <f t="shared" ref="HG130:HG143" ca="1" si="843">IFERROR(IF(AND(HG$8&gt;=($F130+1),HG$8&lt;($F130+1+$Y$10)),DG$11,0), 0)</f>
        <v>0</v>
      </c>
      <c r="HH130" s="8">
        <f t="shared" ref="HH130:HH143" ca="1" si="844">IFERROR(IF(AND(HH$8&gt;=($F130+1),HH$8&lt;($F130+1+$Y$10)),DH$11,0), 0)</f>
        <v>0</v>
      </c>
      <c r="HI130" s="8">
        <f t="shared" ref="HI130:HI143" ca="1" si="845">IFERROR(IF(AND(HI$8&gt;=($F130+1),HI$8&lt;($F130+1+$Y$10)),DI$11,0), 0)</f>
        <v>0</v>
      </c>
      <c r="HJ130" s="8">
        <f t="shared" ref="HJ130:HJ143" ca="1" si="846">IFERROR(IF(AND(HJ$8&gt;=($F130+1),HJ$8&lt;($F130+1+$Y$10)),DJ$11,0), 0)</f>
        <v>0</v>
      </c>
      <c r="HK130" s="8">
        <f t="shared" ref="HK130:HK143" ca="1" si="847">IFERROR(IF(AND(HK$8&gt;=($F130+1),HK$8&lt;($F130+1+$Y$10)),DK$11,0), 0)</f>
        <v>0</v>
      </c>
      <c r="HL130" s="8">
        <f t="shared" ref="HL130:HL143" ca="1" si="848">IFERROR(IF(AND(HL$8&gt;=($F130+1),HL$8&lt;($F130+1+$Y$10)),DL$11,0), 0)</f>
        <v>0</v>
      </c>
      <c r="HM130" s="8">
        <f t="shared" ref="HM130:HM143" ca="1" si="849">IFERROR(IF(AND(HM$8&gt;=($F130+1),HM$8&lt;($F130+1+$Y$10)),DM$11,0), 0)</f>
        <v>0</v>
      </c>
      <c r="HN130" s="8">
        <f t="shared" ref="HN130:HN143" ca="1" si="850">IFERROR(IF(AND(HN$8&gt;=($F130+1),HN$8&lt;($F130+1+$Y$10)),DN$11,0), 0)</f>
        <v>0</v>
      </c>
      <c r="HO130" s="8">
        <f t="shared" ref="HO130:HO143" ca="1" si="851">IFERROR(IF(AND(HO$8&gt;=($F130+1),HO$8&lt;($F130+1+$Y$10)),DO$11,0), 0)</f>
        <v>0</v>
      </c>
      <c r="HP130" s="8">
        <f t="shared" ref="HP130:HP143" ca="1" si="852">IFERROR(IF(AND(HP$8&gt;=($F130+1),HP$8&lt;($F130+1+$Y$10)),DP$11,0), 0)</f>
        <v>0</v>
      </c>
      <c r="HQ130" s="8">
        <f t="shared" ref="HQ130:HQ143" ca="1" si="853">IFERROR(IF(AND(HQ$8&gt;=($F130+1),HQ$8&lt;($F130+1+$Y$10)),DQ$11,0), 0)</f>
        <v>0</v>
      </c>
      <c r="HR130" s="8">
        <f t="shared" ref="HR130:HR143" ca="1" si="854">IFERROR(IF(AND(HR$8&gt;=($F130+1),HR$8&lt;($F130+1+$Y$10)),DR$11,0), 0)</f>
        <v>0</v>
      </c>
      <c r="HS130" s="8">
        <f t="shared" ref="HS130:HS143" ca="1" si="855">IFERROR(IF(AND(HS$8&gt;=($F130+1),HS$8&lt;($F130+1+$Y$10)),DS$11,0), 0)</f>
        <v>0</v>
      </c>
      <c r="HT130" s="8">
        <f t="shared" ref="HT130:HT143" ca="1" si="856">IFERROR(IF(AND(HT$8&gt;=($F130+1),HT$8&lt;($F130+1+$Y$10)),DT$11,0), 0)</f>
        <v>0</v>
      </c>
      <c r="HU130" s="8">
        <f t="shared" ref="HU130:HU143" ca="1" si="857">IFERROR(IF(AND(HU$8&gt;=($F130+1),HU$8&lt;($F130+1+$Y$10)),DU$11,0), 0)</f>
        <v>0</v>
      </c>
      <c r="HV130" s="8">
        <f t="shared" ref="HV130:HV143" ca="1" si="858">IFERROR(IF(AND(HV$8&gt;=($F130+1),HV$8&lt;($F130+1+$Y$10)),DV$11,0), 0)</f>
        <v>0</v>
      </c>
      <c r="HW130" s="8">
        <f t="shared" ref="HW130:HW143" ca="1" si="859">IFERROR(IF(AND(HW$8&gt;=($F130+1),HW$8&lt;($F130+1+$Y$10)),DW$11,0), 0)</f>
        <v>0</v>
      </c>
      <c r="HX130" s="8">
        <f t="shared" ref="HX130:HX143" ca="1" si="860">IFERROR(IF(AND(HX$8&gt;=($F130+1),HX$8&lt;($F130+1+$Y$10)),DX$11,0), 0)</f>
        <v>0</v>
      </c>
      <c r="HY130" s="8">
        <f t="shared" ref="HY130:HY143" ca="1" si="861">IFERROR(IF(AND(HY$8&gt;=($F130+1),HY$8&lt;($F130+1+$Y$10)),DY$11,0), 0)</f>
        <v>0</v>
      </c>
      <c r="HZ130" s="8">
        <f t="shared" ref="HZ130:HZ143" ca="1" si="862">IFERROR(IF(AND(HZ$8&gt;=($F130+1),HZ$8&lt;($F130+1+$Y$10)),DZ$11,0), 0)</f>
        <v>0</v>
      </c>
      <c r="IA130" s="8">
        <f t="shared" ref="IA130:IA143" ca="1" si="863">IFERROR(IF(AND(IA$8&gt;=($F130+1),IA$8&lt;($F130+1+$Y$10)),EA$11,0), 0)</f>
        <v>0</v>
      </c>
      <c r="IB130" s="8">
        <f t="shared" ref="IB130:IB143" ca="1" si="864">IFERROR(IF(AND(IB$8&gt;=($F130+1),IB$8&lt;($F130+1+$Y$10)),EB$11,0), 0)</f>
        <v>0</v>
      </c>
      <c r="IC130" s="8">
        <f t="shared" ref="IC130:IC143" ca="1" si="865">IFERROR(IF(AND(IC$8&gt;=($F130+1),IC$8&lt;($F130+1+$Y$10)),EC$11,0), 0)</f>
        <v>0</v>
      </c>
      <c r="ID130" s="8">
        <f t="shared" ref="ID130:ID143" ca="1" si="866">IFERROR(IF(AND(ID$8&gt;=($F130+1),ID$8&lt;($F130+1+$Y$10)),ED$11,0), 0)</f>
        <v>0</v>
      </c>
      <c r="IE130" s="8">
        <f t="shared" ref="IE130:IE143" ca="1" si="867">IFERROR(IF(AND(IE$8&gt;=($F130+1),IE$8&lt;($F130+1+$Y$10)),EE$11,0), 0)</f>
        <v>0</v>
      </c>
      <c r="IF130" s="8">
        <f t="shared" ref="IF130:IF143" ca="1" si="868">IFERROR(IF(AND(IF$8&gt;=($F130+1),IF$8&lt;($F130+1+$Y$10)),EF$11,0), 0)</f>
        <v>0</v>
      </c>
      <c r="IG130" s="8">
        <f t="shared" ref="IG130:IG143" ca="1" si="869">IFERROR(IF(AND(IG$8&gt;=($F130+1),IG$8&lt;($F130+1+$Y$10)),EG$11,0), 0)</f>
        <v>0</v>
      </c>
      <c r="IH130" s="8">
        <f t="shared" ref="IH130:IH143" ca="1" si="870">IFERROR(IF(AND(IH$8&gt;=($F130+1),IH$8&lt;($F130+1+$Y$10)),EH$11,0), 0)</f>
        <v>0</v>
      </c>
      <c r="II130" s="8">
        <f t="shared" ref="II130:II143" ca="1" si="871">IFERROR(IF(AND(II$8&gt;=($F130+1),II$8&lt;($F130+1+$Y$10)),EI$11,0), 0)</f>
        <v>0</v>
      </c>
      <c r="IJ130" s="8">
        <f t="shared" ref="IJ130:IJ143" ca="1" si="872">IFERROR(IF(AND(IJ$8&gt;=($F130+1),IJ$8&lt;($F130+1+$Y$10)),EJ$11,0), 0)</f>
        <v>0</v>
      </c>
      <c r="IK130" s="8">
        <f t="shared" ref="IK130:IK143" ca="1" si="873">IFERROR(IF(AND(IK$8&gt;=($F130+1),IK$8&lt;($F130+1+$Y$10)),EK$11,0), 0)</f>
        <v>0</v>
      </c>
      <c r="IL130" s="8">
        <f t="shared" ref="IL130:IL143" ca="1" si="874">IFERROR(IF(AND(IL$8&gt;=($F130+1),IL$8&lt;($F130+1+$Y$10)),EL$11,0), 0)</f>
        <v>0</v>
      </c>
      <c r="IM130" s="8">
        <f t="shared" ref="IM130:IM143" ca="1" si="875">IFERROR(IF(AND(IM$8&gt;=($F130+1),IM$8&lt;($F130+1+$Y$10)),EM$11,0), 0)</f>
        <v>0</v>
      </c>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row>
    <row r="131" spans="1:348" ht="18.399999999999999">
      <c r="A131" s="29"/>
      <c r="B131" s="16"/>
      <c r="C131" s="249"/>
      <c r="D131" s="249"/>
      <c r="E131" s="156"/>
      <c r="F131" s="156"/>
      <c r="G131" s="157"/>
      <c r="H131" s="117" t="str">
        <f>IFERROR(VLOOKUP(E131, 'General Project Info'!$C$32:$I$42, 7, FALSE), "")</f>
        <v/>
      </c>
      <c r="I131" s="118">
        <f>IFERROR(Y131*VLOOKUP(E131, 'General Project Info'!$R$32:$T$42, 3, FALSE), 0)</f>
        <v>0</v>
      </c>
      <c r="J131" s="119">
        <f>IFERROR(AA131,0)</f>
        <v>0</v>
      </c>
      <c r="K131" s="119">
        <f t="shared" ref="K131:K143" si="876">IFERROR(AC131,0)</f>
        <v>0</v>
      </c>
      <c r="L131" s="162"/>
      <c r="M131" s="162"/>
      <c r="N131" s="163"/>
      <c r="O131" s="163"/>
      <c r="P131" s="163"/>
      <c r="Q131" s="153">
        <f t="shared" si="769"/>
        <v>0</v>
      </c>
      <c r="R131" s="16"/>
      <c r="S131" s="29"/>
      <c r="U131" s="26">
        <f>IFERROR(VLOOKUP($E131, 'Unit Conversions Array'!$B$4:$AA$24, 26, FALSE),0)</f>
        <v>0</v>
      </c>
      <c r="V131">
        <f>VLOOKUP(E131, 'General Project Info'!$R$32:$W$42, 6, FALSE)</f>
        <v>1</v>
      </c>
      <c r="W131">
        <f t="shared" si="770"/>
        <v>0</v>
      </c>
      <c r="X131">
        <f>IFERROR(G131*INDEX('Unit Conversions Array'!$E$4:$Y$24, MATCH('Scenarios &amp; Measures'!E131, 'Unit Conversions Array'!$B$4:$B$24, 0), MATCH('Scenarios &amp; Measures'!H131, 'Unit Conversions Array'!$E$3:$Y$3, 0)), 0)</f>
        <v>0</v>
      </c>
      <c r="Y131" s="8">
        <f t="shared" ref="Y131:Y143" si="877">X131/3.412</f>
        <v>0</v>
      </c>
      <c r="Z131" s="111" t="str">
        <f t="shared" ref="Z131:Z132" si="878">IF(AND(U131=1,E131="Electricity"),F131,"")</f>
        <v/>
      </c>
      <c r="AA131" s="111">
        <f>IFERROR(IF(AND(U131=1,E131="Electricity"),Y131*INDEX('Scenarios &amp; Measures'!$AQ$153:$EM$153,1,MATCH(F131+1,'Scenarios &amp; Measures'!$AQ$152:$EM$152,0)), IF(U131=1,$Y131*VLOOKUP($E131, 'General Project Info'!$R$32:$W$42, 5, FALSE),0)),0)</f>
        <v>0</v>
      </c>
      <c r="AB131" s="93">
        <f>IF(E131="Electricity",Y131*SUM(INDEX('Scenarios &amp; Measures'!$AQ$153:$EM$153,1,MATCH(F131+1,'Scenarios &amp; Measures'!$AQ$152:$EM$152,0)):INDEX('Scenarios &amp; Measures'!$AQ$153:$EM$153,1,MATCH(F131+'General Project Info'!$F$20,'Scenarios &amp; Measures'!$AQ$152:$EM$152,0))),SUMIF(E131,"Solar_PV_or_Wind",J131)*$Y$10)</f>
        <v>0</v>
      </c>
      <c r="AC131" s="111">
        <f>IFERROR(IF(U131=0, Y131*VLOOKUP(E131, 'General Project Info'!$R$32:$W$42, 5, FALSE), 0), 0)</f>
        <v>0</v>
      </c>
      <c r="AD131" s="11">
        <f>IFERROR(ROUNDDOWN(($Y$10-(L131-AG131))/L131, 0)*L131+(L131-AG131), 0)</f>
        <v>0</v>
      </c>
      <c r="AE131" s="11">
        <f t="shared" ref="AE131:AE143" si="879">$Y$10-AD131</f>
        <v>20</v>
      </c>
      <c r="AF131" s="11">
        <f t="shared" ref="AF131:AF143" si="880">IF(AE131&lt;0, ABS(AE131), L131-AE131)</f>
        <v>-20</v>
      </c>
      <c r="AG131" s="11">
        <f t="shared" ref="AG131:AG143" si="881">IF(M131&lt;=L131, M131, 0)</f>
        <v>0</v>
      </c>
      <c r="AH131">
        <f t="shared" si="771"/>
        <v>0</v>
      </c>
      <c r="AI131" s="116">
        <f t="shared" ref="AI131:AI143" ca="1" si="882">IFERROR(SUMPRODUCT($EQ$12:$IM$12,$EQ131:$IM131)*AB131/1000,0)</f>
        <v>0</v>
      </c>
      <c r="AJ131" s="116">
        <f t="shared" ref="AJ131:AJ143" ca="1" si="883">IFERROR(SUMPRODUCT($EQ$12:$IM$12,$EQ131:$IM131)*AC131/1000,0)</f>
        <v>0</v>
      </c>
      <c r="AK131" s="11">
        <f t="shared" ref="AK131:AK143" ca="1" si="884">IFERROR(SUMPRODUCT($AQ$12:$EM$12, AQ131:EM131), 0)</f>
        <v>0</v>
      </c>
      <c r="AL131" s="11">
        <f>IF($W$10="RECs", -AA131/VLOOKUP("RECs", 'General Project Info'!$R$32:$W$42, 5, FALSE)*$W$11*IF($Y$11=$AB$12, $Y$10, (1/($AB$12-$Y$11))*(1-($Y$11/$AB$12)^$Y$10)*$AB$12), 0)</f>
        <v>0</v>
      </c>
      <c r="AM131" s="11">
        <f t="shared" si="772"/>
        <v>0</v>
      </c>
      <c r="AN131" s="11">
        <f t="shared" si="773"/>
        <v>0</v>
      </c>
      <c r="AO131" s="11">
        <f t="shared" ref="AO131:AO143" ca="1" si="885">W131+AJ131+AK131+AH131+AI131+AL131+AM131+AN131-Q131</f>
        <v>0</v>
      </c>
      <c r="AP131" s="10"/>
      <c r="AQ131" s="93">
        <f t="shared" ref="AQ131:BF143" ca="1" si="886">IFERROR(IF(AQ$8&gt;=$F131,IF((AQ$8-$F131)&gt;=$Y$10, 0, IF(MOD($AG131+(AQ$8-$F131), $L131)=0, (($N131-$O131)*$AB$11^AQ$129), 0)),0), 0)</f>
        <v>0</v>
      </c>
      <c r="AR131" s="93">
        <f t="shared" ca="1" si="886"/>
        <v>0</v>
      </c>
      <c r="AS131" s="93">
        <f t="shared" ca="1" si="886"/>
        <v>0</v>
      </c>
      <c r="AT131" s="93">
        <f t="shared" ca="1" si="886"/>
        <v>0</v>
      </c>
      <c r="AU131" s="93">
        <f t="shared" ca="1" si="886"/>
        <v>0</v>
      </c>
      <c r="AV131" s="93">
        <f t="shared" ca="1" si="886"/>
        <v>0</v>
      </c>
      <c r="AW131" s="93">
        <f t="shared" ca="1" si="886"/>
        <v>0</v>
      </c>
      <c r="AX131" s="93">
        <f t="shared" ca="1" si="886"/>
        <v>0</v>
      </c>
      <c r="AY131" s="93">
        <f t="shared" ca="1" si="886"/>
        <v>0</v>
      </c>
      <c r="AZ131" s="93">
        <f t="shared" ca="1" si="886"/>
        <v>0</v>
      </c>
      <c r="BA131" s="93">
        <f t="shared" ca="1" si="886"/>
        <v>0</v>
      </c>
      <c r="BB131" s="93">
        <f t="shared" ca="1" si="886"/>
        <v>0</v>
      </c>
      <c r="BC131" s="93">
        <f t="shared" ca="1" si="886"/>
        <v>0</v>
      </c>
      <c r="BD131" s="93">
        <f t="shared" ca="1" si="886"/>
        <v>0</v>
      </c>
      <c r="BE131" s="93">
        <f t="shared" ca="1" si="886"/>
        <v>0</v>
      </c>
      <c r="BF131" s="93">
        <f t="shared" ca="1" si="886"/>
        <v>0</v>
      </c>
      <c r="BG131" s="93">
        <f t="shared" ca="1" si="774"/>
        <v>0</v>
      </c>
      <c r="BH131" s="93">
        <f t="shared" ca="1" si="774"/>
        <v>0</v>
      </c>
      <c r="BI131" s="93">
        <f t="shared" ca="1" si="774"/>
        <v>0</v>
      </c>
      <c r="BJ131" s="93">
        <f t="shared" ca="1" si="774"/>
        <v>0</v>
      </c>
      <c r="BK131" s="93">
        <f t="shared" ca="1" si="774"/>
        <v>0</v>
      </c>
      <c r="BL131" s="93">
        <f t="shared" ca="1" si="774"/>
        <v>0</v>
      </c>
      <c r="BM131" s="93">
        <f t="shared" ca="1" si="774"/>
        <v>0</v>
      </c>
      <c r="BN131" s="93">
        <f t="shared" ca="1" si="774"/>
        <v>0</v>
      </c>
      <c r="BO131" s="93">
        <f t="shared" ca="1" si="774"/>
        <v>0</v>
      </c>
      <c r="BP131" s="93">
        <f t="shared" ca="1" si="774"/>
        <v>0</v>
      </c>
      <c r="BQ131" s="93">
        <f t="shared" ca="1" si="774"/>
        <v>0</v>
      </c>
      <c r="BR131" s="93">
        <f t="shared" ca="1" si="774"/>
        <v>0</v>
      </c>
      <c r="BS131" s="93">
        <f t="shared" ca="1" si="774"/>
        <v>0</v>
      </c>
      <c r="BT131" s="93">
        <f t="shared" ca="1" si="774"/>
        <v>0</v>
      </c>
      <c r="BU131" s="93">
        <f t="shared" ca="1" si="774"/>
        <v>0</v>
      </c>
      <c r="BV131" s="93">
        <f t="shared" ca="1" si="774"/>
        <v>0</v>
      </c>
      <c r="BW131" s="93">
        <f t="shared" ca="1" si="774"/>
        <v>0</v>
      </c>
      <c r="BX131" s="93">
        <f t="shared" ca="1" si="774"/>
        <v>0</v>
      </c>
      <c r="BY131" s="93">
        <f t="shared" ca="1" si="774"/>
        <v>0</v>
      </c>
      <c r="BZ131" s="93">
        <f t="shared" ca="1" si="774"/>
        <v>0</v>
      </c>
      <c r="CA131" s="93">
        <f t="shared" ca="1" si="774"/>
        <v>0</v>
      </c>
      <c r="CB131" s="93">
        <f t="shared" ca="1" si="774"/>
        <v>0</v>
      </c>
      <c r="CC131" s="93">
        <f t="shared" ca="1" si="774"/>
        <v>0</v>
      </c>
      <c r="CD131" s="93">
        <f t="shared" ca="1" si="774"/>
        <v>0</v>
      </c>
      <c r="CE131" s="93">
        <f t="shared" ca="1" si="774"/>
        <v>0</v>
      </c>
      <c r="CF131" s="93">
        <f t="shared" ca="1" si="774"/>
        <v>0</v>
      </c>
      <c r="CG131" s="93">
        <f t="shared" ca="1" si="774"/>
        <v>0</v>
      </c>
      <c r="CH131" s="93">
        <f t="shared" ca="1" si="774"/>
        <v>0</v>
      </c>
      <c r="CI131" s="93">
        <f t="shared" ca="1" si="774"/>
        <v>0</v>
      </c>
      <c r="CJ131" s="93">
        <f t="shared" ca="1" si="774"/>
        <v>0</v>
      </c>
      <c r="CK131" s="93">
        <f t="shared" ca="1" si="774"/>
        <v>0</v>
      </c>
      <c r="CL131" s="93">
        <f t="shared" ca="1" si="774"/>
        <v>0</v>
      </c>
      <c r="CM131" s="93">
        <f t="shared" ca="1" si="774"/>
        <v>0</v>
      </c>
      <c r="CN131" s="93">
        <f t="shared" ca="1" si="774"/>
        <v>0</v>
      </c>
      <c r="CO131" s="93">
        <f t="shared" ca="1" si="774"/>
        <v>0</v>
      </c>
      <c r="CP131" s="93">
        <f t="shared" ca="1" si="774"/>
        <v>0</v>
      </c>
      <c r="CQ131" s="93">
        <f t="shared" ca="1" si="774"/>
        <v>0</v>
      </c>
      <c r="CR131" s="93">
        <f t="shared" ca="1" si="774"/>
        <v>0</v>
      </c>
      <c r="CS131" s="93">
        <f t="shared" ca="1" si="774"/>
        <v>0</v>
      </c>
      <c r="CT131" s="93">
        <f t="shared" ca="1" si="774"/>
        <v>0</v>
      </c>
      <c r="CU131" s="93">
        <f t="shared" ca="1" si="774"/>
        <v>0</v>
      </c>
      <c r="CV131" s="93">
        <f t="shared" ca="1" si="774"/>
        <v>0</v>
      </c>
      <c r="CW131" s="93">
        <f t="shared" ca="1" si="774"/>
        <v>0</v>
      </c>
      <c r="CX131" s="93">
        <f t="shared" ca="1" si="774"/>
        <v>0</v>
      </c>
      <c r="CY131" s="93">
        <f t="shared" ca="1" si="774"/>
        <v>0</v>
      </c>
      <c r="CZ131" s="93">
        <f t="shared" ca="1" si="774"/>
        <v>0</v>
      </c>
      <c r="DA131" s="93">
        <f t="shared" ca="1" si="774"/>
        <v>0</v>
      </c>
      <c r="DB131" s="93">
        <f t="shared" ca="1" si="774"/>
        <v>0</v>
      </c>
      <c r="DC131" s="93">
        <f t="shared" ca="1" si="774"/>
        <v>0</v>
      </c>
      <c r="DD131" s="93">
        <f t="shared" ca="1" si="775"/>
        <v>0</v>
      </c>
      <c r="DE131" s="93">
        <f t="shared" ca="1" si="775"/>
        <v>0</v>
      </c>
      <c r="DF131" s="93">
        <f t="shared" ca="1" si="775"/>
        <v>0</v>
      </c>
      <c r="DG131" s="93">
        <f t="shared" ca="1" si="775"/>
        <v>0</v>
      </c>
      <c r="DH131" s="93">
        <f t="shared" ca="1" si="775"/>
        <v>0</v>
      </c>
      <c r="DI131" s="93">
        <f t="shared" ca="1" si="775"/>
        <v>0</v>
      </c>
      <c r="DJ131" s="93">
        <f t="shared" ca="1" si="775"/>
        <v>0</v>
      </c>
      <c r="DK131" s="93">
        <f t="shared" ca="1" si="775"/>
        <v>0</v>
      </c>
      <c r="DL131" s="93">
        <f t="shared" ca="1" si="775"/>
        <v>0</v>
      </c>
      <c r="DM131" s="93">
        <f t="shared" ca="1" si="775"/>
        <v>0</v>
      </c>
      <c r="DN131" s="93">
        <f t="shared" ca="1" si="775"/>
        <v>0</v>
      </c>
      <c r="DO131" s="93">
        <f t="shared" ca="1" si="775"/>
        <v>0</v>
      </c>
      <c r="DP131" s="93">
        <f t="shared" ca="1" si="775"/>
        <v>0</v>
      </c>
      <c r="DQ131" s="93">
        <f t="shared" ca="1" si="775"/>
        <v>0</v>
      </c>
      <c r="DR131" s="93">
        <f t="shared" ca="1" si="775"/>
        <v>0</v>
      </c>
      <c r="DS131" s="93">
        <f t="shared" ca="1" si="775"/>
        <v>0</v>
      </c>
      <c r="DT131" s="93">
        <f t="shared" ca="1" si="775"/>
        <v>0</v>
      </c>
      <c r="DU131" s="93">
        <f t="shared" ca="1" si="775"/>
        <v>0</v>
      </c>
      <c r="DV131" s="93">
        <f t="shared" ca="1" si="775"/>
        <v>0</v>
      </c>
      <c r="DW131" s="93">
        <f t="shared" ca="1" si="775"/>
        <v>0</v>
      </c>
      <c r="DX131" s="93">
        <f t="shared" ca="1" si="775"/>
        <v>0</v>
      </c>
      <c r="DY131" s="93">
        <f t="shared" ca="1" si="775"/>
        <v>0</v>
      </c>
      <c r="DZ131" s="93">
        <f t="shared" ca="1" si="775"/>
        <v>0</v>
      </c>
      <c r="EA131" s="93">
        <f t="shared" ca="1" si="775"/>
        <v>0</v>
      </c>
      <c r="EB131" s="93">
        <f t="shared" ca="1" si="775"/>
        <v>0</v>
      </c>
      <c r="EC131" s="93">
        <f t="shared" ca="1" si="775"/>
        <v>0</v>
      </c>
      <c r="ED131" s="93">
        <f t="shared" ca="1" si="775"/>
        <v>0</v>
      </c>
      <c r="EE131" s="93">
        <f t="shared" ca="1" si="775"/>
        <v>0</v>
      </c>
      <c r="EF131" s="93">
        <f t="shared" ca="1" si="775"/>
        <v>0</v>
      </c>
      <c r="EG131" s="93">
        <f t="shared" ca="1" si="775"/>
        <v>0</v>
      </c>
      <c r="EH131" s="93">
        <f t="shared" ca="1" si="775"/>
        <v>0</v>
      </c>
      <c r="EI131" s="93">
        <f t="shared" ca="1" si="775"/>
        <v>0</v>
      </c>
      <c r="EJ131" s="93">
        <f t="shared" ca="1" si="775"/>
        <v>0</v>
      </c>
      <c r="EK131" s="93">
        <f t="shared" ca="1" si="775"/>
        <v>0</v>
      </c>
      <c r="EL131" s="93">
        <f t="shared" ca="1" si="775"/>
        <v>0</v>
      </c>
      <c r="EM131" s="93">
        <f t="shared" ca="1" si="775"/>
        <v>0</v>
      </c>
      <c r="EO131" s="8"/>
      <c r="EP131" s="93"/>
      <c r="EQ131" s="8">
        <f t="shared" ref="EQ131:EQ142" ca="1" si="887">IFERROR(IF(AND(EQ$8&gt;=($F131+1),EQ$8&lt;($F131+1+$Y$10)),AQ$11,0), 0)</f>
        <v>0</v>
      </c>
      <c r="ER131" s="8">
        <f t="shared" ca="1" si="776"/>
        <v>0</v>
      </c>
      <c r="ES131" s="8">
        <f t="shared" ca="1" si="777"/>
        <v>0</v>
      </c>
      <c r="ET131" s="8">
        <f t="shared" ca="1" si="778"/>
        <v>0</v>
      </c>
      <c r="EU131" s="8">
        <f t="shared" ca="1" si="779"/>
        <v>0</v>
      </c>
      <c r="EV131" s="8">
        <f t="shared" ca="1" si="780"/>
        <v>0</v>
      </c>
      <c r="EW131" s="8">
        <f t="shared" ca="1" si="781"/>
        <v>0</v>
      </c>
      <c r="EX131" s="8">
        <f t="shared" ca="1" si="782"/>
        <v>0</v>
      </c>
      <c r="EY131" s="8">
        <f t="shared" ca="1" si="783"/>
        <v>0</v>
      </c>
      <c r="EZ131" s="8">
        <f t="shared" ca="1" si="784"/>
        <v>0</v>
      </c>
      <c r="FA131" s="8">
        <f t="shared" ca="1" si="785"/>
        <v>0</v>
      </c>
      <c r="FB131" s="8">
        <f t="shared" ca="1" si="786"/>
        <v>0</v>
      </c>
      <c r="FC131" s="8">
        <f t="shared" ca="1" si="787"/>
        <v>0</v>
      </c>
      <c r="FD131" s="8">
        <f t="shared" ca="1" si="788"/>
        <v>0</v>
      </c>
      <c r="FE131" s="8">
        <f t="shared" ca="1" si="789"/>
        <v>0</v>
      </c>
      <c r="FF131" s="8">
        <f t="shared" ca="1" si="790"/>
        <v>0</v>
      </c>
      <c r="FG131" s="8">
        <f t="shared" ca="1" si="791"/>
        <v>0</v>
      </c>
      <c r="FH131" s="8">
        <f t="shared" ca="1" si="792"/>
        <v>0</v>
      </c>
      <c r="FI131" s="8">
        <f t="shared" ca="1" si="793"/>
        <v>0</v>
      </c>
      <c r="FJ131" s="8">
        <f t="shared" ca="1" si="794"/>
        <v>0</v>
      </c>
      <c r="FK131" s="8">
        <f t="shared" ca="1" si="795"/>
        <v>0</v>
      </c>
      <c r="FL131" s="8">
        <f t="shared" ca="1" si="796"/>
        <v>0</v>
      </c>
      <c r="FM131" s="8">
        <f t="shared" ca="1" si="797"/>
        <v>0</v>
      </c>
      <c r="FN131" s="8">
        <f t="shared" ca="1" si="798"/>
        <v>0</v>
      </c>
      <c r="FO131" s="8">
        <f t="shared" ca="1" si="799"/>
        <v>0</v>
      </c>
      <c r="FP131" s="8">
        <f t="shared" ca="1" si="800"/>
        <v>0</v>
      </c>
      <c r="FQ131" s="8">
        <f t="shared" ca="1" si="801"/>
        <v>0</v>
      </c>
      <c r="FR131" s="8">
        <f t="shared" ca="1" si="802"/>
        <v>0</v>
      </c>
      <c r="FS131" s="8">
        <f t="shared" ca="1" si="803"/>
        <v>0</v>
      </c>
      <c r="FT131" s="8">
        <f t="shared" ca="1" si="804"/>
        <v>0</v>
      </c>
      <c r="FU131" s="8">
        <f t="shared" ca="1" si="805"/>
        <v>0</v>
      </c>
      <c r="FV131" s="8">
        <f t="shared" ca="1" si="806"/>
        <v>0</v>
      </c>
      <c r="FW131" s="8">
        <f t="shared" ca="1" si="807"/>
        <v>0</v>
      </c>
      <c r="FX131" s="8">
        <f t="shared" ca="1" si="808"/>
        <v>0</v>
      </c>
      <c r="FY131" s="8">
        <f t="shared" ca="1" si="809"/>
        <v>0</v>
      </c>
      <c r="FZ131" s="8">
        <f t="shared" ca="1" si="810"/>
        <v>0</v>
      </c>
      <c r="GA131" s="8">
        <f t="shared" ca="1" si="811"/>
        <v>0</v>
      </c>
      <c r="GB131" s="8">
        <f t="shared" ca="1" si="812"/>
        <v>0</v>
      </c>
      <c r="GC131" s="8">
        <f t="shared" ca="1" si="813"/>
        <v>0</v>
      </c>
      <c r="GD131" s="8">
        <f t="shared" ca="1" si="814"/>
        <v>0</v>
      </c>
      <c r="GE131" s="8">
        <f t="shared" ca="1" si="815"/>
        <v>0</v>
      </c>
      <c r="GF131" s="8">
        <f t="shared" ca="1" si="816"/>
        <v>0</v>
      </c>
      <c r="GG131" s="8">
        <f t="shared" ca="1" si="817"/>
        <v>0</v>
      </c>
      <c r="GH131" s="8">
        <f t="shared" ca="1" si="818"/>
        <v>0</v>
      </c>
      <c r="GI131" s="8">
        <f t="shared" ca="1" si="819"/>
        <v>0</v>
      </c>
      <c r="GJ131" s="8">
        <f t="shared" ca="1" si="820"/>
        <v>0</v>
      </c>
      <c r="GK131" s="8">
        <f t="shared" ca="1" si="821"/>
        <v>0</v>
      </c>
      <c r="GL131" s="8">
        <f t="shared" ca="1" si="822"/>
        <v>0</v>
      </c>
      <c r="GM131" s="8">
        <f t="shared" ca="1" si="823"/>
        <v>0</v>
      </c>
      <c r="GN131" s="8">
        <f t="shared" ca="1" si="824"/>
        <v>0</v>
      </c>
      <c r="GO131" s="8">
        <f t="shared" ca="1" si="825"/>
        <v>0</v>
      </c>
      <c r="GP131" s="8">
        <f t="shared" ca="1" si="826"/>
        <v>0</v>
      </c>
      <c r="GQ131" s="8">
        <f t="shared" ca="1" si="827"/>
        <v>0</v>
      </c>
      <c r="GR131" s="8">
        <f t="shared" ca="1" si="828"/>
        <v>0</v>
      </c>
      <c r="GS131" s="8">
        <f t="shared" ca="1" si="829"/>
        <v>0</v>
      </c>
      <c r="GT131" s="8">
        <f t="shared" ca="1" si="830"/>
        <v>0</v>
      </c>
      <c r="GU131" s="8">
        <f t="shared" ca="1" si="831"/>
        <v>0</v>
      </c>
      <c r="GV131" s="8">
        <f t="shared" ca="1" si="832"/>
        <v>0</v>
      </c>
      <c r="GW131" s="8">
        <f t="shared" ca="1" si="833"/>
        <v>0</v>
      </c>
      <c r="GX131" s="8">
        <f t="shared" ca="1" si="834"/>
        <v>0</v>
      </c>
      <c r="GY131" s="8">
        <f t="shared" ca="1" si="835"/>
        <v>0</v>
      </c>
      <c r="GZ131" s="8">
        <f t="shared" ca="1" si="836"/>
        <v>0</v>
      </c>
      <c r="HA131" s="8">
        <f t="shared" ca="1" si="837"/>
        <v>0</v>
      </c>
      <c r="HB131" s="8">
        <f t="shared" ca="1" si="838"/>
        <v>0</v>
      </c>
      <c r="HC131" s="8">
        <f t="shared" ca="1" si="839"/>
        <v>0</v>
      </c>
      <c r="HD131" s="8">
        <f t="shared" ca="1" si="840"/>
        <v>0</v>
      </c>
      <c r="HE131" s="8">
        <f t="shared" ca="1" si="841"/>
        <v>0</v>
      </c>
      <c r="HF131" s="8">
        <f t="shared" ca="1" si="842"/>
        <v>0</v>
      </c>
      <c r="HG131" s="8">
        <f t="shared" ca="1" si="843"/>
        <v>0</v>
      </c>
      <c r="HH131" s="8">
        <f t="shared" ca="1" si="844"/>
        <v>0</v>
      </c>
      <c r="HI131" s="8">
        <f t="shared" ca="1" si="845"/>
        <v>0</v>
      </c>
      <c r="HJ131" s="8">
        <f t="shared" ca="1" si="846"/>
        <v>0</v>
      </c>
      <c r="HK131" s="8">
        <f t="shared" ca="1" si="847"/>
        <v>0</v>
      </c>
      <c r="HL131" s="8">
        <f t="shared" ca="1" si="848"/>
        <v>0</v>
      </c>
      <c r="HM131" s="8">
        <f t="shared" ca="1" si="849"/>
        <v>0</v>
      </c>
      <c r="HN131" s="8">
        <f t="shared" ca="1" si="850"/>
        <v>0</v>
      </c>
      <c r="HO131" s="8">
        <f t="shared" ca="1" si="851"/>
        <v>0</v>
      </c>
      <c r="HP131" s="8">
        <f t="shared" ca="1" si="852"/>
        <v>0</v>
      </c>
      <c r="HQ131" s="8">
        <f t="shared" ca="1" si="853"/>
        <v>0</v>
      </c>
      <c r="HR131" s="8">
        <f t="shared" ca="1" si="854"/>
        <v>0</v>
      </c>
      <c r="HS131" s="8">
        <f t="shared" ca="1" si="855"/>
        <v>0</v>
      </c>
      <c r="HT131" s="8">
        <f t="shared" ca="1" si="856"/>
        <v>0</v>
      </c>
      <c r="HU131" s="8">
        <f t="shared" ca="1" si="857"/>
        <v>0</v>
      </c>
      <c r="HV131" s="8">
        <f t="shared" ca="1" si="858"/>
        <v>0</v>
      </c>
      <c r="HW131" s="8">
        <f t="shared" ca="1" si="859"/>
        <v>0</v>
      </c>
      <c r="HX131" s="8">
        <f t="shared" ca="1" si="860"/>
        <v>0</v>
      </c>
      <c r="HY131" s="8">
        <f t="shared" ca="1" si="861"/>
        <v>0</v>
      </c>
      <c r="HZ131" s="8">
        <f t="shared" ca="1" si="862"/>
        <v>0</v>
      </c>
      <c r="IA131" s="8">
        <f t="shared" ca="1" si="863"/>
        <v>0</v>
      </c>
      <c r="IB131" s="8">
        <f t="shared" ca="1" si="864"/>
        <v>0</v>
      </c>
      <c r="IC131" s="8">
        <f t="shared" ca="1" si="865"/>
        <v>0</v>
      </c>
      <c r="ID131" s="8">
        <f t="shared" ca="1" si="866"/>
        <v>0</v>
      </c>
      <c r="IE131" s="8">
        <f t="shared" ca="1" si="867"/>
        <v>0</v>
      </c>
      <c r="IF131" s="8">
        <f t="shared" ca="1" si="868"/>
        <v>0</v>
      </c>
      <c r="IG131" s="8">
        <f t="shared" ca="1" si="869"/>
        <v>0</v>
      </c>
      <c r="IH131" s="8">
        <f t="shared" ca="1" si="870"/>
        <v>0</v>
      </c>
      <c r="II131" s="8">
        <f t="shared" ca="1" si="871"/>
        <v>0</v>
      </c>
      <c r="IJ131" s="8">
        <f t="shared" ca="1" si="872"/>
        <v>0</v>
      </c>
      <c r="IK131" s="8">
        <f t="shared" ca="1" si="873"/>
        <v>0</v>
      </c>
      <c r="IL131" s="8">
        <f t="shared" ca="1" si="874"/>
        <v>0</v>
      </c>
      <c r="IM131" s="8">
        <f t="shared" ca="1" si="875"/>
        <v>0</v>
      </c>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row>
    <row r="132" spans="1:348" ht="18.399999999999999">
      <c r="A132" s="29"/>
      <c r="B132" s="16"/>
      <c r="C132" s="249"/>
      <c r="D132" s="249"/>
      <c r="E132" s="156"/>
      <c r="F132" s="156"/>
      <c r="G132" s="157"/>
      <c r="H132" s="117" t="str">
        <f>IFERROR(VLOOKUP(E132, 'General Project Info'!$C$32:$I$42, 7, FALSE), "")</f>
        <v/>
      </c>
      <c r="I132" s="118">
        <f>IFERROR(Y132*VLOOKUP(E132, 'General Project Info'!$R$32:$T$42, 3, FALSE), 0)</f>
        <v>0</v>
      </c>
      <c r="J132" s="119">
        <f t="shared" ref="J132:J133" si="888">IFERROR(AA132,0)</f>
        <v>0</v>
      </c>
      <c r="K132" s="119">
        <f t="shared" si="876"/>
        <v>0</v>
      </c>
      <c r="L132" s="162"/>
      <c r="M132" s="162"/>
      <c r="N132" s="163"/>
      <c r="O132" s="163"/>
      <c r="P132" s="163"/>
      <c r="Q132" s="153">
        <f t="shared" si="769"/>
        <v>0</v>
      </c>
      <c r="R132" s="16"/>
      <c r="S132" s="29"/>
      <c r="U132" s="26">
        <f>IFERROR(VLOOKUP($E132, 'Unit Conversions Array'!$B$4:$AA$24, 26, FALSE),0)</f>
        <v>0</v>
      </c>
      <c r="V132">
        <f>VLOOKUP(E132, 'General Project Info'!$R$32:$W$42, 6, FALSE)</f>
        <v>1</v>
      </c>
      <c r="W132">
        <f t="shared" si="770"/>
        <v>0</v>
      </c>
      <c r="X132">
        <f>IFERROR(G132*INDEX('Unit Conversions Array'!$E$4:$Y$24, MATCH('Scenarios &amp; Measures'!E132, 'Unit Conversions Array'!$B$4:$B$24, 0), MATCH('Scenarios &amp; Measures'!H132, 'Unit Conversions Array'!$E$3:$Y$3, 0)), 0)</f>
        <v>0</v>
      </c>
      <c r="Y132" s="8">
        <f t="shared" si="877"/>
        <v>0</v>
      </c>
      <c r="Z132" s="111" t="str">
        <f t="shared" si="878"/>
        <v/>
      </c>
      <c r="AA132" s="111">
        <f>IFERROR(IF(AND(U132=1,E132="Electricity"),Y132*INDEX('Scenarios &amp; Measures'!$AQ$153:$EM$153,1,MATCH(F132+1,'Scenarios &amp; Measures'!$AQ$152:$EM$152,0)), IF(U132=1,$Y132*VLOOKUP($E132, 'General Project Info'!$R$32:$W$42, 5, FALSE),0)),0)</f>
        <v>0</v>
      </c>
      <c r="AB132" s="93">
        <f>IF(E132="Electricity",Y132*SUM(INDEX('Scenarios &amp; Measures'!$AQ$153:$EM$153,1,MATCH(F132+1,'Scenarios &amp; Measures'!$AQ$152:$EM$152,0)):INDEX('Scenarios &amp; Measures'!$AQ$153:$EM$153,1,MATCH(F132+'General Project Info'!$F$20,'Scenarios &amp; Measures'!$AQ$152:$EM$152,0))),SUMIF(E132,"Solar_PV_or_Wind",J132)*$Y$10)</f>
        <v>0</v>
      </c>
      <c r="AC132" s="111">
        <f>IFERROR(IF(U132=0, Y132*VLOOKUP(E132, 'General Project Info'!$R$32:$W$42, 5, FALSE), 0), 0)</f>
        <v>0</v>
      </c>
      <c r="AD132" s="11">
        <f>IFERROR(ROUNDDOWN(($Y$10-(L132-AG132))/L132, 0)*L132+(L132-AG132), 0)</f>
        <v>0</v>
      </c>
      <c r="AE132" s="11">
        <f t="shared" si="879"/>
        <v>20</v>
      </c>
      <c r="AF132" s="11">
        <f t="shared" si="880"/>
        <v>-20</v>
      </c>
      <c r="AG132" s="11">
        <f t="shared" si="881"/>
        <v>0</v>
      </c>
      <c r="AH132">
        <f t="shared" si="771"/>
        <v>0</v>
      </c>
      <c r="AI132" s="116">
        <f t="shared" ca="1" si="882"/>
        <v>0</v>
      </c>
      <c r="AJ132" s="116">
        <f t="shared" ca="1" si="883"/>
        <v>0</v>
      </c>
      <c r="AK132" s="11">
        <f t="shared" ca="1" si="884"/>
        <v>0</v>
      </c>
      <c r="AL132" s="11">
        <f>IF($W$10="RECs", -AA132/VLOOKUP("RECs", 'General Project Info'!$R$32:$W$42, 5, FALSE)*$W$11*IF($Y$11=$AB$12, $Y$10, (1/($AB$12-$Y$11))*(1-($Y$11/$AB$12)^$Y$10)*$AB$12), 0)</f>
        <v>0</v>
      </c>
      <c r="AM132" s="11">
        <f t="shared" si="772"/>
        <v>0</v>
      </c>
      <c r="AN132" s="11">
        <f t="shared" si="773"/>
        <v>0</v>
      </c>
      <c r="AO132" s="11">
        <f t="shared" ca="1" si="885"/>
        <v>0</v>
      </c>
      <c r="AQ132" s="93">
        <f t="shared" ca="1" si="886"/>
        <v>0</v>
      </c>
      <c r="AR132" s="93">
        <f t="shared" ref="AR132:DC135" ca="1" si="889">IFERROR(IF(AR$8&gt;=$F132,IF((AR$8-$F132)&gt;=$Y$10, 0, IF(MOD($AG132+(AR$8-$F132), $L132)=0, (($N132-$O132)*$AB$11^AR$129), 0)),0), 0)</f>
        <v>0</v>
      </c>
      <c r="AS132" s="93">
        <f t="shared" ca="1" si="889"/>
        <v>0</v>
      </c>
      <c r="AT132" s="93">
        <f t="shared" ca="1" si="889"/>
        <v>0</v>
      </c>
      <c r="AU132" s="93">
        <f t="shared" ca="1" si="889"/>
        <v>0</v>
      </c>
      <c r="AV132" s="93">
        <f t="shared" ca="1" si="889"/>
        <v>0</v>
      </c>
      <c r="AW132" s="93">
        <f t="shared" ca="1" si="889"/>
        <v>0</v>
      </c>
      <c r="AX132" s="93">
        <f t="shared" ca="1" si="889"/>
        <v>0</v>
      </c>
      <c r="AY132" s="93">
        <f t="shared" ca="1" si="889"/>
        <v>0</v>
      </c>
      <c r="AZ132" s="93">
        <f t="shared" ca="1" si="889"/>
        <v>0</v>
      </c>
      <c r="BA132" s="93">
        <f t="shared" ca="1" si="889"/>
        <v>0</v>
      </c>
      <c r="BB132" s="93">
        <f t="shared" ca="1" si="889"/>
        <v>0</v>
      </c>
      <c r="BC132" s="93">
        <f t="shared" ca="1" si="889"/>
        <v>0</v>
      </c>
      <c r="BD132" s="93">
        <f t="shared" ca="1" si="889"/>
        <v>0</v>
      </c>
      <c r="BE132" s="93">
        <f t="shared" ca="1" si="889"/>
        <v>0</v>
      </c>
      <c r="BF132" s="93">
        <f t="shared" ca="1" si="889"/>
        <v>0</v>
      </c>
      <c r="BG132" s="93">
        <f t="shared" ca="1" si="889"/>
        <v>0</v>
      </c>
      <c r="BH132" s="93">
        <f t="shared" ca="1" si="889"/>
        <v>0</v>
      </c>
      <c r="BI132" s="93">
        <f t="shared" ca="1" si="889"/>
        <v>0</v>
      </c>
      <c r="BJ132" s="93">
        <f t="shared" ca="1" si="889"/>
        <v>0</v>
      </c>
      <c r="BK132" s="93">
        <f t="shared" ca="1" si="889"/>
        <v>0</v>
      </c>
      <c r="BL132" s="93">
        <f t="shared" ca="1" si="889"/>
        <v>0</v>
      </c>
      <c r="BM132" s="93">
        <f t="shared" ca="1" si="889"/>
        <v>0</v>
      </c>
      <c r="BN132" s="93">
        <f t="shared" ca="1" si="889"/>
        <v>0</v>
      </c>
      <c r="BO132" s="93">
        <f t="shared" ca="1" si="889"/>
        <v>0</v>
      </c>
      <c r="BP132" s="93">
        <f t="shared" ca="1" si="889"/>
        <v>0</v>
      </c>
      <c r="BQ132" s="93">
        <f t="shared" ca="1" si="889"/>
        <v>0</v>
      </c>
      <c r="BR132" s="93">
        <f t="shared" ca="1" si="889"/>
        <v>0</v>
      </c>
      <c r="BS132" s="93">
        <f t="shared" ca="1" si="889"/>
        <v>0</v>
      </c>
      <c r="BT132" s="93">
        <f t="shared" ca="1" si="889"/>
        <v>0</v>
      </c>
      <c r="BU132" s="93">
        <f t="shared" ca="1" si="889"/>
        <v>0</v>
      </c>
      <c r="BV132" s="93">
        <f t="shared" ca="1" si="889"/>
        <v>0</v>
      </c>
      <c r="BW132" s="93">
        <f t="shared" ca="1" si="889"/>
        <v>0</v>
      </c>
      <c r="BX132" s="93">
        <f t="shared" ca="1" si="889"/>
        <v>0</v>
      </c>
      <c r="BY132" s="93">
        <f t="shared" ca="1" si="889"/>
        <v>0</v>
      </c>
      <c r="BZ132" s="93">
        <f t="shared" ca="1" si="889"/>
        <v>0</v>
      </c>
      <c r="CA132" s="93">
        <f t="shared" ca="1" si="889"/>
        <v>0</v>
      </c>
      <c r="CB132" s="93">
        <f t="shared" ca="1" si="889"/>
        <v>0</v>
      </c>
      <c r="CC132" s="93">
        <f t="shared" ca="1" si="889"/>
        <v>0</v>
      </c>
      <c r="CD132" s="93">
        <f t="shared" ca="1" si="889"/>
        <v>0</v>
      </c>
      <c r="CE132" s="93">
        <f t="shared" ca="1" si="889"/>
        <v>0</v>
      </c>
      <c r="CF132" s="93">
        <f t="shared" ca="1" si="889"/>
        <v>0</v>
      </c>
      <c r="CG132" s="93">
        <f t="shared" ca="1" si="889"/>
        <v>0</v>
      </c>
      <c r="CH132" s="93">
        <f t="shared" ca="1" si="889"/>
        <v>0</v>
      </c>
      <c r="CI132" s="93">
        <f t="shared" ca="1" si="889"/>
        <v>0</v>
      </c>
      <c r="CJ132" s="93">
        <f t="shared" ca="1" si="889"/>
        <v>0</v>
      </c>
      <c r="CK132" s="93">
        <f t="shared" ca="1" si="889"/>
        <v>0</v>
      </c>
      <c r="CL132" s="93">
        <f t="shared" ca="1" si="889"/>
        <v>0</v>
      </c>
      <c r="CM132" s="93">
        <f t="shared" ca="1" si="889"/>
        <v>0</v>
      </c>
      <c r="CN132" s="93">
        <f t="shared" ca="1" si="889"/>
        <v>0</v>
      </c>
      <c r="CO132" s="93">
        <f t="shared" ca="1" si="889"/>
        <v>0</v>
      </c>
      <c r="CP132" s="93">
        <f t="shared" ca="1" si="889"/>
        <v>0</v>
      </c>
      <c r="CQ132" s="93">
        <f t="shared" ca="1" si="889"/>
        <v>0</v>
      </c>
      <c r="CR132" s="93">
        <f t="shared" ca="1" si="889"/>
        <v>0</v>
      </c>
      <c r="CS132" s="93">
        <f t="shared" ca="1" si="889"/>
        <v>0</v>
      </c>
      <c r="CT132" s="93">
        <f t="shared" ca="1" si="889"/>
        <v>0</v>
      </c>
      <c r="CU132" s="93">
        <f t="shared" ca="1" si="889"/>
        <v>0</v>
      </c>
      <c r="CV132" s="93">
        <f t="shared" ca="1" si="889"/>
        <v>0</v>
      </c>
      <c r="CW132" s="93">
        <f t="shared" ca="1" si="889"/>
        <v>0</v>
      </c>
      <c r="CX132" s="93">
        <f t="shared" ca="1" si="889"/>
        <v>0</v>
      </c>
      <c r="CY132" s="93">
        <f t="shared" ca="1" si="889"/>
        <v>0</v>
      </c>
      <c r="CZ132" s="93">
        <f t="shared" ca="1" si="889"/>
        <v>0</v>
      </c>
      <c r="DA132" s="93">
        <f t="shared" ca="1" si="889"/>
        <v>0</v>
      </c>
      <c r="DB132" s="93">
        <f t="shared" ca="1" si="889"/>
        <v>0</v>
      </c>
      <c r="DC132" s="93">
        <f t="shared" ca="1" si="889"/>
        <v>0</v>
      </c>
      <c r="DD132" s="93">
        <f t="shared" ca="1" si="775"/>
        <v>0</v>
      </c>
      <c r="DE132" s="93">
        <f t="shared" ca="1" si="775"/>
        <v>0</v>
      </c>
      <c r="DF132" s="93">
        <f t="shared" ca="1" si="775"/>
        <v>0</v>
      </c>
      <c r="DG132" s="93">
        <f t="shared" ca="1" si="775"/>
        <v>0</v>
      </c>
      <c r="DH132" s="93">
        <f t="shared" ca="1" si="775"/>
        <v>0</v>
      </c>
      <c r="DI132" s="93">
        <f t="shared" ca="1" si="775"/>
        <v>0</v>
      </c>
      <c r="DJ132" s="93">
        <f t="shared" ca="1" si="775"/>
        <v>0</v>
      </c>
      <c r="DK132" s="93">
        <f t="shared" ca="1" si="775"/>
        <v>0</v>
      </c>
      <c r="DL132" s="93">
        <f t="shared" ca="1" si="775"/>
        <v>0</v>
      </c>
      <c r="DM132" s="93">
        <f t="shared" ca="1" si="775"/>
        <v>0</v>
      </c>
      <c r="DN132" s="93">
        <f t="shared" ca="1" si="775"/>
        <v>0</v>
      </c>
      <c r="DO132" s="93">
        <f t="shared" ca="1" si="775"/>
        <v>0</v>
      </c>
      <c r="DP132" s="93">
        <f t="shared" ca="1" si="775"/>
        <v>0</v>
      </c>
      <c r="DQ132" s="93">
        <f t="shared" ca="1" si="775"/>
        <v>0</v>
      </c>
      <c r="DR132" s="93">
        <f t="shared" ca="1" si="775"/>
        <v>0</v>
      </c>
      <c r="DS132" s="93">
        <f t="shared" ca="1" si="775"/>
        <v>0</v>
      </c>
      <c r="DT132" s="93">
        <f t="shared" ca="1" si="775"/>
        <v>0</v>
      </c>
      <c r="DU132" s="93">
        <f t="shared" ca="1" si="775"/>
        <v>0</v>
      </c>
      <c r="DV132" s="93">
        <f t="shared" ca="1" si="775"/>
        <v>0</v>
      </c>
      <c r="DW132" s="93">
        <f t="shared" ca="1" si="775"/>
        <v>0</v>
      </c>
      <c r="DX132" s="93">
        <f t="shared" ca="1" si="775"/>
        <v>0</v>
      </c>
      <c r="DY132" s="93">
        <f t="shared" ca="1" si="775"/>
        <v>0</v>
      </c>
      <c r="DZ132" s="93">
        <f t="shared" ca="1" si="775"/>
        <v>0</v>
      </c>
      <c r="EA132" s="93">
        <f t="shared" ca="1" si="775"/>
        <v>0</v>
      </c>
      <c r="EB132" s="93">
        <f t="shared" ca="1" si="775"/>
        <v>0</v>
      </c>
      <c r="EC132" s="93">
        <f t="shared" ca="1" si="775"/>
        <v>0</v>
      </c>
      <c r="ED132" s="93">
        <f t="shared" ca="1" si="775"/>
        <v>0</v>
      </c>
      <c r="EE132" s="93">
        <f t="shared" ca="1" si="775"/>
        <v>0</v>
      </c>
      <c r="EF132" s="93">
        <f t="shared" ca="1" si="775"/>
        <v>0</v>
      </c>
      <c r="EG132" s="93">
        <f t="shared" ca="1" si="775"/>
        <v>0</v>
      </c>
      <c r="EH132" s="93">
        <f t="shared" ca="1" si="775"/>
        <v>0</v>
      </c>
      <c r="EI132" s="93">
        <f t="shared" ca="1" si="775"/>
        <v>0</v>
      </c>
      <c r="EJ132" s="93">
        <f t="shared" ca="1" si="775"/>
        <v>0</v>
      </c>
      <c r="EK132" s="93">
        <f t="shared" ca="1" si="775"/>
        <v>0</v>
      </c>
      <c r="EL132" s="93">
        <f t="shared" ca="1" si="775"/>
        <v>0</v>
      </c>
      <c r="EM132" s="93">
        <f t="shared" ca="1" si="775"/>
        <v>0</v>
      </c>
      <c r="EO132" s="8"/>
      <c r="EP132" s="93"/>
      <c r="EQ132" s="8">
        <f t="shared" ca="1" si="887"/>
        <v>0</v>
      </c>
      <c r="ER132" s="8">
        <f t="shared" ca="1" si="776"/>
        <v>0</v>
      </c>
      <c r="ES132" s="8">
        <f t="shared" ca="1" si="777"/>
        <v>0</v>
      </c>
      <c r="ET132" s="8">
        <f t="shared" ca="1" si="778"/>
        <v>0</v>
      </c>
      <c r="EU132" s="8">
        <f t="shared" ca="1" si="779"/>
        <v>0</v>
      </c>
      <c r="EV132" s="8">
        <f t="shared" ca="1" si="780"/>
        <v>0</v>
      </c>
      <c r="EW132" s="8">
        <f t="shared" ca="1" si="781"/>
        <v>0</v>
      </c>
      <c r="EX132" s="8">
        <f t="shared" ca="1" si="782"/>
        <v>0</v>
      </c>
      <c r="EY132" s="8">
        <f t="shared" ca="1" si="783"/>
        <v>0</v>
      </c>
      <c r="EZ132" s="8">
        <f t="shared" ca="1" si="784"/>
        <v>0</v>
      </c>
      <c r="FA132" s="8">
        <f t="shared" ca="1" si="785"/>
        <v>0</v>
      </c>
      <c r="FB132" s="8">
        <f t="shared" ca="1" si="786"/>
        <v>0</v>
      </c>
      <c r="FC132" s="8">
        <f t="shared" ca="1" si="787"/>
        <v>0</v>
      </c>
      <c r="FD132" s="8">
        <f t="shared" ca="1" si="788"/>
        <v>0</v>
      </c>
      <c r="FE132" s="8">
        <f t="shared" ca="1" si="789"/>
        <v>0</v>
      </c>
      <c r="FF132" s="8">
        <f t="shared" ca="1" si="790"/>
        <v>0</v>
      </c>
      <c r="FG132" s="8">
        <f t="shared" ca="1" si="791"/>
        <v>0</v>
      </c>
      <c r="FH132" s="8">
        <f t="shared" ca="1" si="792"/>
        <v>0</v>
      </c>
      <c r="FI132" s="8">
        <f t="shared" ca="1" si="793"/>
        <v>0</v>
      </c>
      <c r="FJ132" s="8">
        <f t="shared" ca="1" si="794"/>
        <v>0</v>
      </c>
      <c r="FK132" s="8">
        <f t="shared" ca="1" si="795"/>
        <v>0</v>
      </c>
      <c r="FL132" s="8">
        <f t="shared" ca="1" si="796"/>
        <v>0</v>
      </c>
      <c r="FM132" s="8">
        <f t="shared" ca="1" si="797"/>
        <v>0</v>
      </c>
      <c r="FN132" s="8">
        <f t="shared" ca="1" si="798"/>
        <v>0</v>
      </c>
      <c r="FO132" s="8">
        <f t="shared" ca="1" si="799"/>
        <v>0</v>
      </c>
      <c r="FP132" s="8">
        <f t="shared" ca="1" si="800"/>
        <v>0</v>
      </c>
      <c r="FQ132" s="8">
        <f t="shared" ca="1" si="801"/>
        <v>0</v>
      </c>
      <c r="FR132" s="8">
        <f t="shared" ca="1" si="802"/>
        <v>0</v>
      </c>
      <c r="FS132" s="8">
        <f t="shared" ca="1" si="803"/>
        <v>0</v>
      </c>
      <c r="FT132" s="8">
        <f t="shared" ca="1" si="804"/>
        <v>0</v>
      </c>
      <c r="FU132" s="8">
        <f t="shared" ca="1" si="805"/>
        <v>0</v>
      </c>
      <c r="FV132" s="8">
        <f t="shared" ca="1" si="806"/>
        <v>0</v>
      </c>
      <c r="FW132" s="8">
        <f t="shared" ca="1" si="807"/>
        <v>0</v>
      </c>
      <c r="FX132" s="8">
        <f t="shared" ca="1" si="808"/>
        <v>0</v>
      </c>
      <c r="FY132" s="8">
        <f t="shared" ca="1" si="809"/>
        <v>0</v>
      </c>
      <c r="FZ132" s="8">
        <f t="shared" ca="1" si="810"/>
        <v>0</v>
      </c>
      <c r="GA132" s="8">
        <f t="shared" ca="1" si="811"/>
        <v>0</v>
      </c>
      <c r="GB132" s="8">
        <f t="shared" ca="1" si="812"/>
        <v>0</v>
      </c>
      <c r="GC132" s="8">
        <f t="shared" ca="1" si="813"/>
        <v>0</v>
      </c>
      <c r="GD132" s="8">
        <f t="shared" ca="1" si="814"/>
        <v>0</v>
      </c>
      <c r="GE132" s="8">
        <f t="shared" ca="1" si="815"/>
        <v>0</v>
      </c>
      <c r="GF132" s="8">
        <f t="shared" ca="1" si="816"/>
        <v>0</v>
      </c>
      <c r="GG132" s="8">
        <f t="shared" ca="1" si="817"/>
        <v>0</v>
      </c>
      <c r="GH132" s="8">
        <f t="shared" ca="1" si="818"/>
        <v>0</v>
      </c>
      <c r="GI132" s="8">
        <f t="shared" ca="1" si="819"/>
        <v>0</v>
      </c>
      <c r="GJ132" s="8">
        <f t="shared" ca="1" si="820"/>
        <v>0</v>
      </c>
      <c r="GK132" s="8">
        <f t="shared" ca="1" si="821"/>
        <v>0</v>
      </c>
      <c r="GL132" s="8">
        <f t="shared" ca="1" si="822"/>
        <v>0</v>
      </c>
      <c r="GM132" s="8">
        <f t="shared" ca="1" si="823"/>
        <v>0</v>
      </c>
      <c r="GN132" s="8">
        <f t="shared" ca="1" si="824"/>
        <v>0</v>
      </c>
      <c r="GO132" s="8">
        <f t="shared" ca="1" si="825"/>
        <v>0</v>
      </c>
      <c r="GP132" s="8">
        <f t="shared" ca="1" si="826"/>
        <v>0</v>
      </c>
      <c r="GQ132" s="8">
        <f t="shared" ca="1" si="827"/>
        <v>0</v>
      </c>
      <c r="GR132" s="8">
        <f t="shared" ca="1" si="828"/>
        <v>0</v>
      </c>
      <c r="GS132" s="8">
        <f t="shared" ca="1" si="829"/>
        <v>0</v>
      </c>
      <c r="GT132" s="8">
        <f t="shared" ca="1" si="830"/>
        <v>0</v>
      </c>
      <c r="GU132" s="8">
        <f t="shared" ca="1" si="831"/>
        <v>0</v>
      </c>
      <c r="GV132" s="8">
        <f t="shared" ca="1" si="832"/>
        <v>0</v>
      </c>
      <c r="GW132" s="8">
        <f t="shared" ca="1" si="833"/>
        <v>0</v>
      </c>
      <c r="GX132" s="8">
        <f t="shared" ca="1" si="834"/>
        <v>0</v>
      </c>
      <c r="GY132" s="8">
        <f t="shared" ca="1" si="835"/>
        <v>0</v>
      </c>
      <c r="GZ132" s="8">
        <f t="shared" ca="1" si="836"/>
        <v>0</v>
      </c>
      <c r="HA132" s="8">
        <f t="shared" ca="1" si="837"/>
        <v>0</v>
      </c>
      <c r="HB132" s="8">
        <f t="shared" ca="1" si="838"/>
        <v>0</v>
      </c>
      <c r="HC132" s="8">
        <f t="shared" ca="1" si="839"/>
        <v>0</v>
      </c>
      <c r="HD132" s="8">
        <f t="shared" ca="1" si="840"/>
        <v>0</v>
      </c>
      <c r="HE132" s="8">
        <f t="shared" ca="1" si="841"/>
        <v>0</v>
      </c>
      <c r="HF132" s="8">
        <f t="shared" ca="1" si="842"/>
        <v>0</v>
      </c>
      <c r="HG132" s="8">
        <f t="shared" ca="1" si="843"/>
        <v>0</v>
      </c>
      <c r="HH132" s="8">
        <f t="shared" ca="1" si="844"/>
        <v>0</v>
      </c>
      <c r="HI132" s="8">
        <f t="shared" ca="1" si="845"/>
        <v>0</v>
      </c>
      <c r="HJ132" s="8">
        <f t="shared" ca="1" si="846"/>
        <v>0</v>
      </c>
      <c r="HK132" s="8">
        <f t="shared" ca="1" si="847"/>
        <v>0</v>
      </c>
      <c r="HL132" s="8">
        <f t="shared" ca="1" si="848"/>
        <v>0</v>
      </c>
      <c r="HM132" s="8">
        <f t="shared" ca="1" si="849"/>
        <v>0</v>
      </c>
      <c r="HN132" s="8">
        <f t="shared" ca="1" si="850"/>
        <v>0</v>
      </c>
      <c r="HO132" s="8">
        <f t="shared" ca="1" si="851"/>
        <v>0</v>
      </c>
      <c r="HP132" s="8">
        <f t="shared" ca="1" si="852"/>
        <v>0</v>
      </c>
      <c r="HQ132" s="8">
        <f t="shared" ca="1" si="853"/>
        <v>0</v>
      </c>
      <c r="HR132" s="8">
        <f t="shared" ca="1" si="854"/>
        <v>0</v>
      </c>
      <c r="HS132" s="8">
        <f t="shared" ca="1" si="855"/>
        <v>0</v>
      </c>
      <c r="HT132" s="8">
        <f t="shared" ca="1" si="856"/>
        <v>0</v>
      </c>
      <c r="HU132" s="8">
        <f t="shared" ca="1" si="857"/>
        <v>0</v>
      </c>
      <c r="HV132" s="8">
        <f t="shared" ca="1" si="858"/>
        <v>0</v>
      </c>
      <c r="HW132" s="8">
        <f t="shared" ca="1" si="859"/>
        <v>0</v>
      </c>
      <c r="HX132" s="8">
        <f t="shared" ca="1" si="860"/>
        <v>0</v>
      </c>
      <c r="HY132" s="8">
        <f t="shared" ca="1" si="861"/>
        <v>0</v>
      </c>
      <c r="HZ132" s="8">
        <f t="shared" ca="1" si="862"/>
        <v>0</v>
      </c>
      <c r="IA132" s="8">
        <f t="shared" ca="1" si="863"/>
        <v>0</v>
      </c>
      <c r="IB132" s="8">
        <f t="shared" ca="1" si="864"/>
        <v>0</v>
      </c>
      <c r="IC132" s="8">
        <f t="shared" ca="1" si="865"/>
        <v>0</v>
      </c>
      <c r="ID132" s="8">
        <f t="shared" ca="1" si="866"/>
        <v>0</v>
      </c>
      <c r="IE132" s="8">
        <f t="shared" ca="1" si="867"/>
        <v>0</v>
      </c>
      <c r="IF132" s="8">
        <f t="shared" ca="1" si="868"/>
        <v>0</v>
      </c>
      <c r="IG132" s="8">
        <f t="shared" ca="1" si="869"/>
        <v>0</v>
      </c>
      <c r="IH132" s="8">
        <f t="shared" ca="1" si="870"/>
        <v>0</v>
      </c>
      <c r="II132" s="8">
        <f t="shared" ca="1" si="871"/>
        <v>0</v>
      </c>
      <c r="IJ132" s="8">
        <f t="shared" ca="1" si="872"/>
        <v>0</v>
      </c>
      <c r="IK132" s="8">
        <f t="shared" ca="1" si="873"/>
        <v>0</v>
      </c>
      <c r="IL132" s="8">
        <f t="shared" ca="1" si="874"/>
        <v>0</v>
      </c>
      <c r="IM132" s="8">
        <f t="shared" ca="1" si="875"/>
        <v>0</v>
      </c>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row>
    <row r="133" spans="1:348" ht="18.399999999999999">
      <c r="A133" s="29"/>
      <c r="B133" s="16"/>
      <c r="C133" s="249"/>
      <c r="D133" s="249"/>
      <c r="E133" s="156"/>
      <c r="F133" s="156"/>
      <c r="G133" s="157"/>
      <c r="H133" s="117" t="str">
        <f>IFERROR(VLOOKUP(E133, 'General Project Info'!$C$32:$I$42, 7, FALSE), "")</f>
        <v/>
      </c>
      <c r="I133" s="118">
        <f>IFERROR(Y133*VLOOKUP(E133, 'General Project Info'!$R$32:$T$42, 3, FALSE), 0)</f>
        <v>0</v>
      </c>
      <c r="J133" s="119">
        <f t="shared" si="888"/>
        <v>0</v>
      </c>
      <c r="K133" s="119">
        <f t="shared" si="876"/>
        <v>0</v>
      </c>
      <c r="L133" s="162"/>
      <c r="M133" s="162"/>
      <c r="N133" s="163"/>
      <c r="O133" s="163"/>
      <c r="P133" s="163"/>
      <c r="Q133" s="153">
        <f t="shared" si="769"/>
        <v>0</v>
      </c>
      <c r="R133" s="16"/>
      <c r="S133" s="29"/>
      <c r="U133" s="26">
        <f>IFERROR(VLOOKUP($E133, 'Unit Conversions Array'!$B$4:$AA$24, 26, FALSE),0)</f>
        <v>0</v>
      </c>
      <c r="V133">
        <f>VLOOKUP(E133, 'General Project Info'!$R$32:$W$42, 6, FALSE)</f>
        <v>1</v>
      </c>
      <c r="W133">
        <f t="shared" si="770"/>
        <v>0</v>
      </c>
      <c r="X133">
        <f>IFERROR(G133*INDEX('Unit Conversions Array'!$E$4:$Y$24, MATCH('Scenarios &amp; Measures'!E133, 'Unit Conversions Array'!$B$4:$B$24, 0), MATCH('Scenarios &amp; Measures'!H133, 'Unit Conversions Array'!$E$3:$Y$3, 0)), 0)</f>
        <v>0</v>
      </c>
      <c r="Y133" s="8">
        <f t="shared" si="877"/>
        <v>0</v>
      </c>
      <c r="Z133" s="111" t="str">
        <f>IF(AND(U133=1,E133="Electricity"),F133,"")</f>
        <v/>
      </c>
      <c r="AA133" s="111">
        <f>IFERROR(IF(AND(U133=1,E133="Electricity"),Y133*INDEX('Scenarios &amp; Measures'!$AQ$153:$EM$153,1,MATCH(F133+1,'Scenarios &amp; Measures'!$AQ$152:$EM$152,0)), IF(U133=1,$Y133*VLOOKUP($E133, 'General Project Info'!$R$32:$W$42, 5, FALSE),0)),0)</f>
        <v>0</v>
      </c>
      <c r="AB133" s="93">
        <f>IF(E133="Electricity",Y133*SUM(INDEX('Scenarios &amp; Measures'!$AQ$153:$EM$153,1,MATCH(F133+1,'Scenarios &amp; Measures'!$AQ$152:$EM$152,0)):INDEX('Scenarios &amp; Measures'!$AQ$153:$EM$153,1,MATCH(F133+'General Project Info'!$F$20,'Scenarios &amp; Measures'!$AQ$152:$EM$152,0))),SUMIF(E133,"Solar_PV_or_Wind",J133)*$Y$10)</f>
        <v>0</v>
      </c>
      <c r="AC133" s="111">
        <f>IFERROR(IF(U133=0, Y133*VLOOKUP(E133, 'General Project Info'!$R$32:$W$42, 5, FALSE), 0), 0)</f>
        <v>0</v>
      </c>
      <c r="AD133" s="11">
        <f t="shared" ref="AD133:AD143" si="890">IFERROR(ROUNDDOWN(($Y$10-(L133-M133))/L133, 0)*L133+(L133-M133), 0)</f>
        <v>0</v>
      </c>
      <c r="AE133" s="11">
        <f t="shared" si="879"/>
        <v>20</v>
      </c>
      <c r="AF133" s="11">
        <f t="shared" si="880"/>
        <v>-20</v>
      </c>
      <c r="AG133" s="11">
        <f t="shared" si="881"/>
        <v>0</v>
      </c>
      <c r="AH133">
        <f t="shared" si="771"/>
        <v>0</v>
      </c>
      <c r="AI133" s="116">
        <f t="shared" ca="1" si="882"/>
        <v>0</v>
      </c>
      <c r="AJ133" s="116">
        <f t="shared" ca="1" si="883"/>
        <v>0</v>
      </c>
      <c r="AK133" s="11">
        <f t="shared" ca="1" si="884"/>
        <v>0</v>
      </c>
      <c r="AL133" s="11">
        <f>IF($W$10="RECs", -AA133/VLOOKUP("RECs", 'General Project Info'!$R$32:$W$42, 5, FALSE)*$W$11*IF($Y$11=$AB$12, $Y$10, (1/($AB$12-$Y$11))*(1-($Y$11/$AB$12)^$Y$10)*$AB$12), 0)</f>
        <v>0</v>
      </c>
      <c r="AM133" s="11">
        <f t="shared" si="772"/>
        <v>0</v>
      </c>
      <c r="AN133" s="11">
        <f t="shared" si="773"/>
        <v>0</v>
      </c>
      <c r="AO133" s="11">
        <f t="shared" ca="1" si="885"/>
        <v>0</v>
      </c>
      <c r="AQ133" s="93">
        <f t="shared" ca="1" si="886"/>
        <v>0</v>
      </c>
      <c r="AR133" s="93">
        <f t="shared" ca="1" si="889"/>
        <v>0</v>
      </c>
      <c r="AS133" s="93">
        <f t="shared" ca="1" si="889"/>
        <v>0</v>
      </c>
      <c r="AT133" s="93">
        <f t="shared" ca="1" si="889"/>
        <v>0</v>
      </c>
      <c r="AU133" s="93">
        <f t="shared" ca="1" si="889"/>
        <v>0</v>
      </c>
      <c r="AV133" s="93">
        <f t="shared" ca="1" si="889"/>
        <v>0</v>
      </c>
      <c r="AW133" s="93">
        <f t="shared" ca="1" si="889"/>
        <v>0</v>
      </c>
      <c r="AX133" s="93">
        <f t="shared" ca="1" si="889"/>
        <v>0</v>
      </c>
      <c r="AY133" s="93">
        <f t="shared" ca="1" si="889"/>
        <v>0</v>
      </c>
      <c r="AZ133" s="93">
        <f t="shared" ca="1" si="889"/>
        <v>0</v>
      </c>
      <c r="BA133" s="93">
        <f t="shared" ca="1" si="889"/>
        <v>0</v>
      </c>
      <c r="BB133" s="93">
        <f t="shared" ca="1" si="889"/>
        <v>0</v>
      </c>
      <c r="BC133" s="93">
        <f t="shared" ca="1" si="889"/>
        <v>0</v>
      </c>
      <c r="BD133" s="93">
        <f t="shared" ca="1" si="889"/>
        <v>0</v>
      </c>
      <c r="BE133" s="93">
        <f t="shared" ca="1" si="889"/>
        <v>0</v>
      </c>
      <c r="BF133" s="93">
        <f t="shared" ca="1" si="889"/>
        <v>0</v>
      </c>
      <c r="BG133" s="93">
        <f t="shared" ca="1" si="889"/>
        <v>0</v>
      </c>
      <c r="BH133" s="93">
        <f t="shared" ca="1" si="889"/>
        <v>0</v>
      </c>
      <c r="BI133" s="93">
        <f t="shared" ca="1" si="889"/>
        <v>0</v>
      </c>
      <c r="BJ133" s="93">
        <f t="shared" ca="1" si="889"/>
        <v>0</v>
      </c>
      <c r="BK133" s="93">
        <f t="shared" ca="1" si="889"/>
        <v>0</v>
      </c>
      <c r="BL133" s="93">
        <f t="shared" ca="1" si="889"/>
        <v>0</v>
      </c>
      <c r="BM133" s="93">
        <f t="shared" ca="1" si="889"/>
        <v>0</v>
      </c>
      <c r="BN133" s="93">
        <f t="shared" ca="1" si="889"/>
        <v>0</v>
      </c>
      <c r="BO133" s="93">
        <f t="shared" ca="1" si="889"/>
        <v>0</v>
      </c>
      <c r="BP133" s="93">
        <f t="shared" ca="1" si="889"/>
        <v>0</v>
      </c>
      <c r="BQ133" s="93">
        <f t="shared" ca="1" si="889"/>
        <v>0</v>
      </c>
      <c r="BR133" s="93">
        <f t="shared" ca="1" si="889"/>
        <v>0</v>
      </c>
      <c r="BS133" s="93">
        <f t="shared" ca="1" si="889"/>
        <v>0</v>
      </c>
      <c r="BT133" s="93">
        <f t="shared" ca="1" si="889"/>
        <v>0</v>
      </c>
      <c r="BU133" s="93">
        <f t="shared" ca="1" si="889"/>
        <v>0</v>
      </c>
      <c r="BV133" s="93">
        <f t="shared" ca="1" si="889"/>
        <v>0</v>
      </c>
      <c r="BW133" s="93">
        <f t="shared" ca="1" si="889"/>
        <v>0</v>
      </c>
      <c r="BX133" s="93">
        <f t="shared" ca="1" si="889"/>
        <v>0</v>
      </c>
      <c r="BY133" s="93">
        <f t="shared" ca="1" si="889"/>
        <v>0</v>
      </c>
      <c r="BZ133" s="93">
        <f t="shared" ca="1" si="889"/>
        <v>0</v>
      </c>
      <c r="CA133" s="93">
        <f t="shared" ca="1" si="889"/>
        <v>0</v>
      </c>
      <c r="CB133" s="93">
        <f t="shared" ca="1" si="889"/>
        <v>0</v>
      </c>
      <c r="CC133" s="93">
        <f t="shared" ca="1" si="889"/>
        <v>0</v>
      </c>
      <c r="CD133" s="93">
        <f t="shared" ca="1" si="889"/>
        <v>0</v>
      </c>
      <c r="CE133" s="93">
        <f t="shared" ca="1" si="889"/>
        <v>0</v>
      </c>
      <c r="CF133" s="93">
        <f t="shared" ca="1" si="889"/>
        <v>0</v>
      </c>
      <c r="CG133" s="93">
        <f t="shared" ca="1" si="889"/>
        <v>0</v>
      </c>
      <c r="CH133" s="93">
        <f t="shared" ca="1" si="889"/>
        <v>0</v>
      </c>
      <c r="CI133" s="93">
        <f t="shared" ca="1" si="889"/>
        <v>0</v>
      </c>
      <c r="CJ133" s="93">
        <f t="shared" ca="1" si="889"/>
        <v>0</v>
      </c>
      <c r="CK133" s="93">
        <f t="shared" ca="1" si="889"/>
        <v>0</v>
      </c>
      <c r="CL133" s="93">
        <f t="shared" ca="1" si="889"/>
        <v>0</v>
      </c>
      <c r="CM133" s="93">
        <f t="shared" ca="1" si="889"/>
        <v>0</v>
      </c>
      <c r="CN133" s="93">
        <f t="shared" ca="1" si="889"/>
        <v>0</v>
      </c>
      <c r="CO133" s="93">
        <f t="shared" ca="1" si="889"/>
        <v>0</v>
      </c>
      <c r="CP133" s="93">
        <f t="shared" ca="1" si="889"/>
        <v>0</v>
      </c>
      <c r="CQ133" s="93">
        <f t="shared" ca="1" si="889"/>
        <v>0</v>
      </c>
      <c r="CR133" s="93">
        <f t="shared" ca="1" si="889"/>
        <v>0</v>
      </c>
      <c r="CS133" s="93">
        <f t="shared" ca="1" si="889"/>
        <v>0</v>
      </c>
      <c r="CT133" s="93">
        <f t="shared" ca="1" si="889"/>
        <v>0</v>
      </c>
      <c r="CU133" s="93">
        <f t="shared" ca="1" si="889"/>
        <v>0</v>
      </c>
      <c r="CV133" s="93">
        <f t="shared" ca="1" si="889"/>
        <v>0</v>
      </c>
      <c r="CW133" s="93">
        <f t="shared" ca="1" si="889"/>
        <v>0</v>
      </c>
      <c r="CX133" s="93">
        <f t="shared" ca="1" si="889"/>
        <v>0</v>
      </c>
      <c r="CY133" s="93">
        <f t="shared" ca="1" si="889"/>
        <v>0</v>
      </c>
      <c r="CZ133" s="93">
        <f t="shared" ca="1" si="889"/>
        <v>0</v>
      </c>
      <c r="DA133" s="93">
        <f t="shared" ca="1" si="889"/>
        <v>0</v>
      </c>
      <c r="DB133" s="93">
        <f t="shared" ca="1" si="889"/>
        <v>0</v>
      </c>
      <c r="DC133" s="93">
        <f t="shared" ca="1" si="889"/>
        <v>0</v>
      </c>
      <c r="DD133" s="93">
        <f t="shared" ca="1" si="775"/>
        <v>0</v>
      </c>
      <c r="DE133" s="93">
        <f t="shared" ca="1" si="775"/>
        <v>0</v>
      </c>
      <c r="DF133" s="93">
        <f t="shared" ca="1" si="775"/>
        <v>0</v>
      </c>
      <c r="DG133" s="93">
        <f t="shared" ca="1" si="775"/>
        <v>0</v>
      </c>
      <c r="DH133" s="93">
        <f t="shared" ca="1" si="775"/>
        <v>0</v>
      </c>
      <c r="DI133" s="93">
        <f t="shared" ca="1" si="775"/>
        <v>0</v>
      </c>
      <c r="DJ133" s="93">
        <f t="shared" ca="1" si="775"/>
        <v>0</v>
      </c>
      <c r="DK133" s="93">
        <f t="shared" ca="1" si="775"/>
        <v>0</v>
      </c>
      <c r="DL133" s="93">
        <f t="shared" ca="1" si="775"/>
        <v>0</v>
      </c>
      <c r="DM133" s="93">
        <f t="shared" ca="1" si="775"/>
        <v>0</v>
      </c>
      <c r="DN133" s="93">
        <f t="shared" ca="1" si="775"/>
        <v>0</v>
      </c>
      <c r="DO133" s="93">
        <f t="shared" ca="1" si="775"/>
        <v>0</v>
      </c>
      <c r="DP133" s="93">
        <f t="shared" ca="1" si="775"/>
        <v>0</v>
      </c>
      <c r="DQ133" s="93">
        <f t="shared" ca="1" si="775"/>
        <v>0</v>
      </c>
      <c r="DR133" s="93">
        <f t="shared" ca="1" si="775"/>
        <v>0</v>
      </c>
      <c r="DS133" s="93">
        <f t="shared" ca="1" si="775"/>
        <v>0</v>
      </c>
      <c r="DT133" s="93">
        <f t="shared" ca="1" si="775"/>
        <v>0</v>
      </c>
      <c r="DU133" s="93">
        <f t="shared" ca="1" si="775"/>
        <v>0</v>
      </c>
      <c r="DV133" s="93">
        <f t="shared" ca="1" si="775"/>
        <v>0</v>
      </c>
      <c r="DW133" s="93">
        <f t="shared" ca="1" si="775"/>
        <v>0</v>
      </c>
      <c r="DX133" s="93">
        <f t="shared" ca="1" si="775"/>
        <v>0</v>
      </c>
      <c r="DY133" s="93">
        <f t="shared" ca="1" si="775"/>
        <v>0</v>
      </c>
      <c r="DZ133" s="93">
        <f t="shared" ca="1" si="775"/>
        <v>0</v>
      </c>
      <c r="EA133" s="93">
        <f t="shared" ca="1" si="775"/>
        <v>0</v>
      </c>
      <c r="EB133" s="93">
        <f t="shared" ca="1" si="775"/>
        <v>0</v>
      </c>
      <c r="EC133" s="93">
        <f t="shared" ca="1" si="775"/>
        <v>0</v>
      </c>
      <c r="ED133" s="93">
        <f t="shared" ca="1" si="775"/>
        <v>0</v>
      </c>
      <c r="EE133" s="93">
        <f t="shared" ca="1" si="775"/>
        <v>0</v>
      </c>
      <c r="EF133" s="93">
        <f t="shared" ca="1" si="775"/>
        <v>0</v>
      </c>
      <c r="EG133" s="93">
        <f t="shared" ca="1" si="775"/>
        <v>0</v>
      </c>
      <c r="EH133" s="93">
        <f t="shared" ca="1" si="775"/>
        <v>0</v>
      </c>
      <c r="EI133" s="93">
        <f t="shared" ca="1" si="775"/>
        <v>0</v>
      </c>
      <c r="EJ133" s="93">
        <f t="shared" ca="1" si="775"/>
        <v>0</v>
      </c>
      <c r="EK133" s="93">
        <f t="shared" ca="1" si="775"/>
        <v>0</v>
      </c>
      <c r="EL133" s="93">
        <f t="shared" ca="1" si="775"/>
        <v>0</v>
      </c>
      <c r="EM133" s="93">
        <f t="shared" ca="1" si="775"/>
        <v>0</v>
      </c>
      <c r="EO133" s="8"/>
      <c r="EP133" s="93"/>
      <c r="EQ133" s="8">
        <f t="shared" ca="1" si="887"/>
        <v>0</v>
      </c>
      <c r="ER133" s="8">
        <f t="shared" ca="1" si="776"/>
        <v>0</v>
      </c>
      <c r="ES133" s="8">
        <f t="shared" ca="1" si="777"/>
        <v>0</v>
      </c>
      <c r="ET133" s="8">
        <f t="shared" ca="1" si="778"/>
        <v>0</v>
      </c>
      <c r="EU133" s="8">
        <f t="shared" ca="1" si="779"/>
        <v>0</v>
      </c>
      <c r="EV133" s="8">
        <f t="shared" ca="1" si="780"/>
        <v>0</v>
      </c>
      <c r="EW133" s="8">
        <f t="shared" ca="1" si="781"/>
        <v>0</v>
      </c>
      <c r="EX133" s="8">
        <f t="shared" ca="1" si="782"/>
        <v>0</v>
      </c>
      <c r="EY133" s="8">
        <f t="shared" ca="1" si="783"/>
        <v>0</v>
      </c>
      <c r="EZ133" s="8">
        <f t="shared" ca="1" si="784"/>
        <v>0</v>
      </c>
      <c r="FA133" s="8">
        <f t="shared" ca="1" si="785"/>
        <v>0</v>
      </c>
      <c r="FB133" s="8">
        <f t="shared" ca="1" si="786"/>
        <v>0</v>
      </c>
      <c r="FC133" s="8">
        <f t="shared" ca="1" si="787"/>
        <v>0</v>
      </c>
      <c r="FD133" s="8">
        <f t="shared" ca="1" si="788"/>
        <v>0</v>
      </c>
      <c r="FE133" s="8">
        <f t="shared" ca="1" si="789"/>
        <v>0</v>
      </c>
      <c r="FF133" s="8">
        <f t="shared" ca="1" si="790"/>
        <v>0</v>
      </c>
      <c r="FG133" s="8">
        <f t="shared" ca="1" si="791"/>
        <v>0</v>
      </c>
      <c r="FH133" s="8">
        <f t="shared" ca="1" si="792"/>
        <v>0</v>
      </c>
      <c r="FI133" s="8">
        <f t="shared" ca="1" si="793"/>
        <v>0</v>
      </c>
      <c r="FJ133" s="8">
        <f t="shared" ca="1" si="794"/>
        <v>0</v>
      </c>
      <c r="FK133" s="8">
        <f t="shared" ca="1" si="795"/>
        <v>0</v>
      </c>
      <c r="FL133" s="8">
        <f t="shared" ca="1" si="796"/>
        <v>0</v>
      </c>
      <c r="FM133" s="8">
        <f t="shared" ca="1" si="797"/>
        <v>0</v>
      </c>
      <c r="FN133" s="8">
        <f t="shared" ca="1" si="798"/>
        <v>0</v>
      </c>
      <c r="FO133" s="8">
        <f t="shared" ca="1" si="799"/>
        <v>0</v>
      </c>
      <c r="FP133" s="8">
        <f t="shared" ca="1" si="800"/>
        <v>0</v>
      </c>
      <c r="FQ133" s="8">
        <f t="shared" ca="1" si="801"/>
        <v>0</v>
      </c>
      <c r="FR133" s="8">
        <f t="shared" ca="1" si="802"/>
        <v>0</v>
      </c>
      <c r="FS133" s="8">
        <f t="shared" ca="1" si="803"/>
        <v>0</v>
      </c>
      <c r="FT133" s="8">
        <f t="shared" ca="1" si="804"/>
        <v>0</v>
      </c>
      <c r="FU133" s="8">
        <f t="shared" ca="1" si="805"/>
        <v>0</v>
      </c>
      <c r="FV133" s="8">
        <f t="shared" ca="1" si="806"/>
        <v>0</v>
      </c>
      <c r="FW133" s="8">
        <f t="shared" ca="1" si="807"/>
        <v>0</v>
      </c>
      <c r="FX133" s="8">
        <f t="shared" ca="1" si="808"/>
        <v>0</v>
      </c>
      <c r="FY133" s="8">
        <f t="shared" ca="1" si="809"/>
        <v>0</v>
      </c>
      <c r="FZ133" s="8">
        <f t="shared" ca="1" si="810"/>
        <v>0</v>
      </c>
      <c r="GA133" s="8">
        <f t="shared" ca="1" si="811"/>
        <v>0</v>
      </c>
      <c r="GB133" s="8">
        <f t="shared" ca="1" si="812"/>
        <v>0</v>
      </c>
      <c r="GC133" s="8">
        <f t="shared" ca="1" si="813"/>
        <v>0</v>
      </c>
      <c r="GD133" s="8">
        <f t="shared" ca="1" si="814"/>
        <v>0</v>
      </c>
      <c r="GE133" s="8">
        <f t="shared" ca="1" si="815"/>
        <v>0</v>
      </c>
      <c r="GF133" s="8">
        <f t="shared" ca="1" si="816"/>
        <v>0</v>
      </c>
      <c r="GG133" s="8">
        <f t="shared" ca="1" si="817"/>
        <v>0</v>
      </c>
      <c r="GH133" s="8">
        <f t="shared" ca="1" si="818"/>
        <v>0</v>
      </c>
      <c r="GI133" s="8">
        <f t="shared" ca="1" si="819"/>
        <v>0</v>
      </c>
      <c r="GJ133" s="8">
        <f t="shared" ca="1" si="820"/>
        <v>0</v>
      </c>
      <c r="GK133" s="8">
        <f t="shared" ca="1" si="821"/>
        <v>0</v>
      </c>
      <c r="GL133" s="8">
        <f t="shared" ca="1" si="822"/>
        <v>0</v>
      </c>
      <c r="GM133" s="8">
        <f t="shared" ca="1" si="823"/>
        <v>0</v>
      </c>
      <c r="GN133" s="8">
        <f t="shared" ca="1" si="824"/>
        <v>0</v>
      </c>
      <c r="GO133" s="8">
        <f t="shared" ca="1" si="825"/>
        <v>0</v>
      </c>
      <c r="GP133" s="8">
        <f t="shared" ca="1" si="826"/>
        <v>0</v>
      </c>
      <c r="GQ133" s="8">
        <f t="shared" ca="1" si="827"/>
        <v>0</v>
      </c>
      <c r="GR133" s="8">
        <f t="shared" ca="1" si="828"/>
        <v>0</v>
      </c>
      <c r="GS133" s="8">
        <f t="shared" ca="1" si="829"/>
        <v>0</v>
      </c>
      <c r="GT133" s="8">
        <f t="shared" ca="1" si="830"/>
        <v>0</v>
      </c>
      <c r="GU133" s="8">
        <f t="shared" ca="1" si="831"/>
        <v>0</v>
      </c>
      <c r="GV133" s="8">
        <f t="shared" ca="1" si="832"/>
        <v>0</v>
      </c>
      <c r="GW133" s="8">
        <f t="shared" ca="1" si="833"/>
        <v>0</v>
      </c>
      <c r="GX133" s="8">
        <f t="shared" ca="1" si="834"/>
        <v>0</v>
      </c>
      <c r="GY133" s="8">
        <f t="shared" ca="1" si="835"/>
        <v>0</v>
      </c>
      <c r="GZ133" s="8">
        <f t="shared" ca="1" si="836"/>
        <v>0</v>
      </c>
      <c r="HA133" s="8">
        <f t="shared" ca="1" si="837"/>
        <v>0</v>
      </c>
      <c r="HB133" s="8">
        <f t="shared" ca="1" si="838"/>
        <v>0</v>
      </c>
      <c r="HC133" s="8">
        <f t="shared" ca="1" si="839"/>
        <v>0</v>
      </c>
      <c r="HD133" s="8">
        <f t="shared" ca="1" si="840"/>
        <v>0</v>
      </c>
      <c r="HE133" s="8">
        <f t="shared" ca="1" si="841"/>
        <v>0</v>
      </c>
      <c r="HF133" s="8">
        <f t="shared" ca="1" si="842"/>
        <v>0</v>
      </c>
      <c r="HG133" s="8">
        <f t="shared" ca="1" si="843"/>
        <v>0</v>
      </c>
      <c r="HH133" s="8">
        <f t="shared" ca="1" si="844"/>
        <v>0</v>
      </c>
      <c r="HI133" s="8">
        <f t="shared" ca="1" si="845"/>
        <v>0</v>
      </c>
      <c r="HJ133" s="8">
        <f t="shared" ca="1" si="846"/>
        <v>0</v>
      </c>
      <c r="HK133" s="8">
        <f t="shared" ca="1" si="847"/>
        <v>0</v>
      </c>
      <c r="HL133" s="8">
        <f t="shared" ca="1" si="848"/>
        <v>0</v>
      </c>
      <c r="HM133" s="8">
        <f t="shared" ca="1" si="849"/>
        <v>0</v>
      </c>
      <c r="HN133" s="8">
        <f t="shared" ca="1" si="850"/>
        <v>0</v>
      </c>
      <c r="HO133" s="8">
        <f t="shared" ca="1" si="851"/>
        <v>0</v>
      </c>
      <c r="HP133" s="8">
        <f t="shared" ca="1" si="852"/>
        <v>0</v>
      </c>
      <c r="HQ133" s="8">
        <f t="shared" ca="1" si="853"/>
        <v>0</v>
      </c>
      <c r="HR133" s="8">
        <f t="shared" ca="1" si="854"/>
        <v>0</v>
      </c>
      <c r="HS133" s="8">
        <f t="shared" ca="1" si="855"/>
        <v>0</v>
      </c>
      <c r="HT133" s="8">
        <f t="shared" ca="1" si="856"/>
        <v>0</v>
      </c>
      <c r="HU133" s="8">
        <f t="shared" ca="1" si="857"/>
        <v>0</v>
      </c>
      <c r="HV133" s="8">
        <f t="shared" ca="1" si="858"/>
        <v>0</v>
      </c>
      <c r="HW133" s="8">
        <f t="shared" ca="1" si="859"/>
        <v>0</v>
      </c>
      <c r="HX133" s="8">
        <f t="shared" ca="1" si="860"/>
        <v>0</v>
      </c>
      <c r="HY133" s="8">
        <f t="shared" ca="1" si="861"/>
        <v>0</v>
      </c>
      <c r="HZ133" s="8">
        <f t="shared" ca="1" si="862"/>
        <v>0</v>
      </c>
      <c r="IA133" s="8">
        <f t="shared" ca="1" si="863"/>
        <v>0</v>
      </c>
      <c r="IB133" s="8">
        <f t="shared" ca="1" si="864"/>
        <v>0</v>
      </c>
      <c r="IC133" s="8">
        <f t="shared" ca="1" si="865"/>
        <v>0</v>
      </c>
      <c r="ID133" s="8">
        <f t="shared" ca="1" si="866"/>
        <v>0</v>
      </c>
      <c r="IE133" s="8">
        <f t="shared" ca="1" si="867"/>
        <v>0</v>
      </c>
      <c r="IF133" s="8">
        <f t="shared" ca="1" si="868"/>
        <v>0</v>
      </c>
      <c r="IG133" s="8">
        <f t="shared" ca="1" si="869"/>
        <v>0</v>
      </c>
      <c r="IH133" s="8">
        <f t="shared" ca="1" si="870"/>
        <v>0</v>
      </c>
      <c r="II133" s="8">
        <f t="shared" ca="1" si="871"/>
        <v>0</v>
      </c>
      <c r="IJ133" s="8">
        <f t="shared" ca="1" si="872"/>
        <v>0</v>
      </c>
      <c r="IK133" s="8">
        <f t="shared" ca="1" si="873"/>
        <v>0</v>
      </c>
      <c r="IL133" s="8">
        <f t="shared" ca="1" si="874"/>
        <v>0</v>
      </c>
      <c r="IM133" s="8">
        <f t="shared" ca="1" si="875"/>
        <v>0</v>
      </c>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row>
    <row r="134" spans="1:348" ht="18.399999999999999">
      <c r="A134" s="29"/>
      <c r="B134" s="16"/>
      <c r="C134" s="249"/>
      <c r="D134" s="249"/>
      <c r="E134" s="156"/>
      <c r="F134" s="156"/>
      <c r="G134" s="157"/>
      <c r="H134" s="117" t="str">
        <f>IFERROR(VLOOKUP(E134, 'General Project Info'!$C$32:$I$42, 7, FALSE), "")</f>
        <v/>
      </c>
      <c r="I134" s="118">
        <f>IFERROR(Y134*VLOOKUP(E134, 'General Project Info'!$R$32:$T$42, 3, FALSE), 0)</f>
        <v>0</v>
      </c>
      <c r="J134" s="119">
        <f>IFERROR(AA134,0)</f>
        <v>0</v>
      </c>
      <c r="K134" s="119">
        <f t="shared" si="876"/>
        <v>0</v>
      </c>
      <c r="L134" s="162"/>
      <c r="M134" s="162"/>
      <c r="N134" s="163"/>
      <c r="O134" s="163"/>
      <c r="P134" s="163"/>
      <c r="Q134" s="153">
        <f t="shared" si="769"/>
        <v>0</v>
      </c>
      <c r="R134" s="16"/>
      <c r="S134" s="29"/>
      <c r="U134" s="26">
        <f>IFERROR(VLOOKUP($E134, 'Unit Conversions Array'!$B$4:$AA$24, 26, FALSE),0)</f>
        <v>0</v>
      </c>
      <c r="V134">
        <f>VLOOKUP(E134, 'General Project Info'!$R$32:$W$42, 6, FALSE)</f>
        <v>1</v>
      </c>
      <c r="W134">
        <f t="shared" si="770"/>
        <v>0</v>
      </c>
      <c r="X134">
        <f>IFERROR(G134*INDEX('Unit Conversions Array'!$E$4:$Y$24, MATCH('Scenarios &amp; Measures'!E134, 'Unit Conversions Array'!$B$4:$B$24, 0), MATCH('Scenarios &amp; Measures'!H134, 'Unit Conversions Array'!$E$3:$Y$3, 0)), 0)</f>
        <v>0</v>
      </c>
      <c r="Y134" s="8">
        <f t="shared" si="877"/>
        <v>0</v>
      </c>
      <c r="Z134" s="111" t="str">
        <f>IF(AND(U134=1,E134="Electricity"),F134,"")</f>
        <v/>
      </c>
      <c r="AA134" s="111">
        <f>IFERROR(IF(AND(U134=1,E134="Electricity"),Y134*INDEX('Scenarios &amp; Measures'!$AQ$153:$EM$153,1,MATCH(F134+1,'Scenarios &amp; Measures'!$AQ$152:$EM$152,0)), IF(U134=1,$Y134*VLOOKUP($E134, 'General Project Info'!$R$32:$W$42, 5, FALSE),0)),0)</f>
        <v>0</v>
      </c>
      <c r="AB134" s="93">
        <f>IF(E134="Electricity",Y134*SUM(INDEX('Scenarios &amp; Measures'!$AQ$153:$EM$153,1,MATCH(F134+1,'Scenarios &amp; Measures'!$AQ$152:$EM$152,0)):INDEX('Scenarios &amp; Measures'!$AQ$153:$EM$153,1,MATCH(F134+'General Project Info'!$F$20,'Scenarios &amp; Measures'!$AQ$152:$EM$152,0))),SUMIF(E134,"Solar_PV_or_Wind",J134)*$Y$10)</f>
        <v>0</v>
      </c>
      <c r="AC134" s="111">
        <f>IFERROR(IF(U134=0, Y134*VLOOKUP(E134, 'General Project Info'!$R$32:$W$42, 5, FALSE), 0), 0)</f>
        <v>0</v>
      </c>
      <c r="AD134" s="11">
        <f t="shared" si="890"/>
        <v>0</v>
      </c>
      <c r="AE134" s="11">
        <f t="shared" si="879"/>
        <v>20</v>
      </c>
      <c r="AF134" s="11">
        <f t="shared" si="880"/>
        <v>-20</v>
      </c>
      <c r="AG134" s="11">
        <f t="shared" si="881"/>
        <v>0</v>
      </c>
      <c r="AH134">
        <f t="shared" si="771"/>
        <v>0</v>
      </c>
      <c r="AI134" s="116">
        <f t="shared" ca="1" si="882"/>
        <v>0</v>
      </c>
      <c r="AJ134" s="116">
        <f t="shared" ca="1" si="883"/>
        <v>0</v>
      </c>
      <c r="AK134" s="11">
        <f t="shared" ca="1" si="884"/>
        <v>0</v>
      </c>
      <c r="AL134" s="11">
        <f>IF($W$10="RECs", -AA134/VLOOKUP("RECs", 'General Project Info'!$R$32:$W$42, 5, FALSE)*$W$11*IF($Y$11=$AB$12, $Y$10, (1/($AB$12-$Y$11))*(1-($Y$11/$AB$12)^$Y$10)*$AB$12), 0)</f>
        <v>0</v>
      </c>
      <c r="AM134" s="11">
        <f t="shared" si="772"/>
        <v>0</v>
      </c>
      <c r="AN134" s="11">
        <f t="shared" si="773"/>
        <v>0</v>
      </c>
      <c r="AO134" s="11">
        <f t="shared" ca="1" si="885"/>
        <v>0</v>
      </c>
      <c r="AQ134" s="93">
        <f ca="1">IFERROR(IF(AQ$8&gt;=$F134,IF((AQ$8-$F134)&gt;=$Y$10, 0, IF(MOD($AG134+(AQ$8-$F134), $L134)=0, (($N134-$O134)*$AB$11^AQ$129), 0)),0), 0)</f>
        <v>0</v>
      </c>
      <c r="AR134" s="93">
        <f t="shared" ca="1" si="889"/>
        <v>0</v>
      </c>
      <c r="AS134" s="93">
        <f t="shared" ca="1" si="889"/>
        <v>0</v>
      </c>
      <c r="AT134" s="93">
        <f t="shared" ca="1" si="889"/>
        <v>0</v>
      </c>
      <c r="AU134" s="93">
        <f t="shared" ca="1" si="889"/>
        <v>0</v>
      </c>
      <c r="AV134" s="93">
        <f t="shared" ca="1" si="889"/>
        <v>0</v>
      </c>
      <c r="AW134" s="93">
        <f t="shared" ca="1" si="889"/>
        <v>0</v>
      </c>
      <c r="AX134" s="93">
        <f t="shared" ca="1" si="889"/>
        <v>0</v>
      </c>
      <c r="AY134" s="93">
        <f t="shared" ca="1" si="889"/>
        <v>0</v>
      </c>
      <c r="AZ134" s="93">
        <f t="shared" ca="1" si="889"/>
        <v>0</v>
      </c>
      <c r="BA134" s="93">
        <f t="shared" ca="1" si="889"/>
        <v>0</v>
      </c>
      <c r="BB134" s="93">
        <f t="shared" ca="1" si="889"/>
        <v>0</v>
      </c>
      <c r="BC134" s="93">
        <f t="shared" ca="1" si="889"/>
        <v>0</v>
      </c>
      <c r="BD134" s="93">
        <f t="shared" ca="1" si="889"/>
        <v>0</v>
      </c>
      <c r="BE134" s="93">
        <f t="shared" ca="1" si="889"/>
        <v>0</v>
      </c>
      <c r="BF134" s="93">
        <f t="shared" ca="1" si="889"/>
        <v>0</v>
      </c>
      <c r="BG134" s="93">
        <f t="shared" ca="1" si="889"/>
        <v>0</v>
      </c>
      <c r="BH134" s="93">
        <f t="shared" ca="1" si="889"/>
        <v>0</v>
      </c>
      <c r="BI134" s="93">
        <f t="shared" ca="1" si="889"/>
        <v>0</v>
      </c>
      <c r="BJ134" s="93">
        <f t="shared" ca="1" si="889"/>
        <v>0</v>
      </c>
      <c r="BK134" s="93">
        <f t="shared" ca="1" si="889"/>
        <v>0</v>
      </c>
      <c r="BL134" s="93">
        <f t="shared" ca="1" si="889"/>
        <v>0</v>
      </c>
      <c r="BM134" s="93">
        <f t="shared" ca="1" si="889"/>
        <v>0</v>
      </c>
      <c r="BN134" s="93">
        <f t="shared" ca="1" si="889"/>
        <v>0</v>
      </c>
      <c r="BO134" s="93">
        <f t="shared" ca="1" si="889"/>
        <v>0</v>
      </c>
      <c r="BP134" s="93">
        <f t="shared" ca="1" si="889"/>
        <v>0</v>
      </c>
      <c r="BQ134" s="93">
        <f t="shared" ca="1" si="889"/>
        <v>0</v>
      </c>
      <c r="BR134" s="93">
        <f t="shared" ca="1" si="889"/>
        <v>0</v>
      </c>
      <c r="BS134" s="93">
        <f t="shared" ca="1" si="889"/>
        <v>0</v>
      </c>
      <c r="BT134" s="93">
        <f t="shared" ca="1" si="889"/>
        <v>0</v>
      </c>
      <c r="BU134" s="93">
        <f t="shared" ca="1" si="889"/>
        <v>0</v>
      </c>
      <c r="BV134" s="93">
        <f t="shared" ca="1" si="889"/>
        <v>0</v>
      </c>
      <c r="BW134" s="93">
        <f t="shared" ca="1" si="889"/>
        <v>0</v>
      </c>
      <c r="BX134" s="93">
        <f t="shared" ca="1" si="889"/>
        <v>0</v>
      </c>
      <c r="BY134" s="93">
        <f t="shared" ca="1" si="889"/>
        <v>0</v>
      </c>
      <c r="BZ134" s="93">
        <f t="shared" ca="1" si="889"/>
        <v>0</v>
      </c>
      <c r="CA134" s="93">
        <f t="shared" ca="1" si="889"/>
        <v>0</v>
      </c>
      <c r="CB134" s="93">
        <f t="shared" ca="1" si="889"/>
        <v>0</v>
      </c>
      <c r="CC134" s="93">
        <f t="shared" ca="1" si="889"/>
        <v>0</v>
      </c>
      <c r="CD134" s="93">
        <f t="shared" ca="1" si="889"/>
        <v>0</v>
      </c>
      <c r="CE134" s="93">
        <f t="shared" ca="1" si="889"/>
        <v>0</v>
      </c>
      <c r="CF134" s="93">
        <f t="shared" ca="1" si="889"/>
        <v>0</v>
      </c>
      <c r="CG134" s="93">
        <f t="shared" ca="1" si="889"/>
        <v>0</v>
      </c>
      <c r="CH134" s="93">
        <f t="shared" ca="1" si="889"/>
        <v>0</v>
      </c>
      <c r="CI134" s="93">
        <f t="shared" ca="1" si="889"/>
        <v>0</v>
      </c>
      <c r="CJ134" s="93">
        <f t="shared" ca="1" si="889"/>
        <v>0</v>
      </c>
      <c r="CK134" s="93">
        <f t="shared" ca="1" si="889"/>
        <v>0</v>
      </c>
      <c r="CL134" s="93">
        <f t="shared" ca="1" si="889"/>
        <v>0</v>
      </c>
      <c r="CM134" s="93">
        <f t="shared" ca="1" si="889"/>
        <v>0</v>
      </c>
      <c r="CN134" s="93">
        <f t="shared" ca="1" si="889"/>
        <v>0</v>
      </c>
      <c r="CO134" s="93">
        <f t="shared" ca="1" si="889"/>
        <v>0</v>
      </c>
      <c r="CP134" s="93">
        <f t="shared" ca="1" si="889"/>
        <v>0</v>
      </c>
      <c r="CQ134" s="93">
        <f t="shared" ca="1" si="889"/>
        <v>0</v>
      </c>
      <c r="CR134" s="93">
        <f t="shared" ca="1" si="889"/>
        <v>0</v>
      </c>
      <c r="CS134" s="93">
        <f t="shared" ca="1" si="889"/>
        <v>0</v>
      </c>
      <c r="CT134" s="93">
        <f t="shared" ca="1" si="889"/>
        <v>0</v>
      </c>
      <c r="CU134" s="93">
        <f t="shared" ca="1" si="889"/>
        <v>0</v>
      </c>
      <c r="CV134" s="93">
        <f t="shared" ca="1" si="889"/>
        <v>0</v>
      </c>
      <c r="CW134" s="93">
        <f t="shared" ca="1" si="889"/>
        <v>0</v>
      </c>
      <c r="CX134" s="93">
        <f t="shared" ca="1" si="889"/>
        <v>0</v>
      </c>
      <c r="CY134" s="93">
        <f t="shared" ca="1" si="889"/>
        <v>0</v>
      </c>
      <c r="CZ134" s="93">
        <f t="shared" ca="1" si="889"/>
        <v>0</v>
      </c>
      <c r="DA134" s="93">
        <f t="shared" ca="1" si="889"/>
        <v>0</v>
      </c>
      <c r="DB134" s="93">
        <f t="shared" ca="1" si="889"/>
        <v>0</v>
      </c>
      <c r="DC134" s="93">
        <f t="shared" ca="1" si="889"/>
        <v>0</v>
      </c>
      <c r="DD134" s="93">
        <f t="shared" ca="1" si="775"/>
        <v>0</v>
      </c>
      <c r="DE134" s="93">
        <f t="shared" ca="1" si="775"/>
        <v>0</v>
      </c>
      <c r="DF134" s="93">
        <f t="shared" ca="1" si="775"/>
        <v>0</v>
      </c>
      <c r="DG134" s="93">
        <f t="shared" ca="1" si="775"/>
        <v>0</v>
      </c>
      <c r="DH134" s="93">
        <f t="shared" ca="1" si="775"/>
        <v>0</v>
      </c>
      <c r="DI134" s="93">
        <f t="shared" ca="1" si="775"/>
        <v>0</v>
      </c>
      <c r="DJ134" s="93">
        <f t="shared" ca="1" si="775"/>
        <v>0</v>
      </c>
      <c r="DK134" s="93">
        <f t="shared" ca="1" si="775"/>
        <v>0</v>
      </c>
      <c r="DL134" s="93">
        <f t="shared" ca="1" si="775"/>
        <v>0</v>
      </c>
      <c r="DM134" s="93">
        <f t="shared" ca="1" si="775"/>
        <v>0</v>
      </c>
      <c r="DN134" s="93">
        <f t="shared" ca="1" si="775"/>
        <v>0</v>
      </c>
      <c r="DO134" s="93">
        <f t="shared" ca="1" si="775"/>
        <v>0</v>
      </c>
      <c r="DP134" s="93">
        <f t="shared" ca="1" si="775"/>
        <v>0</v>
      </c>
      <c r="DQ134" s="93">
        <f t="shared" ca="1" si="775"/>
        <v>0</v>
      </c>
      <c r="DR134" s="93">
        <f t="shared" ca="1" si="775"/>
        <v>0</v>
      </c>
      <c r="DS134" s="93">
        <f t="shared" ca="1" si="775"/>
        <v>0</v>
      </c>
      <c r="DT134" s="93">
        <f t="shared" ca="1" si="775"/>
        <v>0</v>
      </c>
      <c r="DU134" s="93">
        <f t="shared" ca="1" si="775"/>
        <v>0</v>
      </c>
      <c r="DV134" s="93">
        <f t="shared" ca="1" si="775"/>
        <v>0</v>
      </c>
      <c r="DW134" s="93">
        <f t="shared" ca="1" si="775"/>
        <v>0</v>
      </c>
      <c r="DX134" s="93">
        <f t="shared" ca="1" si="775"/>
        <v>0</v>
      </c>
      <c r="DY134" s="93">
        <f t="shared" ca="1" si="775"/>
        <v>0</v>
      </c>
      <c r="DZ134" s="93">
        <f t="shared" ca="1" si="775"/>
        <v>0</v>
      </c>
      <c r="EA134" s="93">
        <f t="shared" ca="1" si="775"/>
        <v>0</v>
      </c>
      <c r="EB134" s="93">
        <f t="shared" ca="1" si="775"/>
        <v>0</v>
      </c>
      <c r="EC134" s="93">
        <f t="shared" ca="1" si="775"/>
        <v>0</v>
      </c>
      <c r="ED134" s="93">
        <f t="shared" ca="1" si="775"/>
        <v>0</v>
      </c>
      <c r="EE134" s="93">
        <f t="shared" ca="1" si="775"/>
        <v>0</v>
      </c>
      <c r="EF134" s="93">
        <f t="shared" ca="1" si="775"/>
        <v>0</v>
      </c>
      <c r="EG134" s="93">
        <f t="shared" ca="1" si="775"/>
        <v>0</v>
      </c>
      <c r="EH134" s="93">
        <f t="shared" ca="1" si="775"/>
        <v>0</v>
      </c>
      <c r="EI134" s="93">
        <f t="shared" ca="1" si="775"/>
        <v>0</v>
      </c>
      <c r="EJ134" s="93">
        <f t="shared" ca="1" si="775"/>
        <v>0</v>
      </c>
      <c r="EK134" s="93">
        <f t="shared" ca="1" si="775"/>
        <v>0</v>
      </c>
      <c r="EL134" s="93">
        <f t="shared" ca="1" si="775"/>
        <v>0</v>
      </c>
      <c r="EM134" s="93">
        <f t="shared" ca="1" si="775"/>
        <v>0</v>
      </c>
      <c r="EO134" s="8"/>
      <c r="EP134" s="93"/>
      <c r="EQ134" s="8">
        <f t="shared" ca="1" si="887"/>
        <v>0</v>
      </c>
      <c r="ER134" s="8">
        <f t="shared" ca="1" si="776"/>
        <v>0</v>
      </c>
      <c r="ES134" s="8">
        <f t="shared" ca="1" si="777"/>
        <v>0</v>
      </c>
      <c r="ET134" s="8">
        <f t="shared" ca="1" si="778"/>
        <v>0</v>
      </c>
      <c r="EU134" s="8">
        <f t="shared" ca="1" si="779"/>
        <v>0</v>
      </c>
      <c r="EV134" s="8">
        <f t="shared" ca="1" si="780"/>
        <v>0</v>
      </c>
      <c r="EW134" s="8">
        <f t="shared" ca="1" si="781"/>
        <v>0</v>
      </c>
      <c r="EX134" s="8">
        <f t="shared" ca="1" si="782"/>
        <v>0</v>
      </c>
      <c r="EY134" s="8">
        <f t="shared" ca="1" si="783"/>
        <v>0</v>
      </c>
      <c r="EZ134" s="8">
        <f t="shared" ca="1" si="784"/>
        <v>0</v>
      </c>
      <c r="FA134" s="8">
        <f t="shared" ca="1" si="785"/>
        <v>0</v>
      </c>
      <c r="FB134" s="8">
        <f t="shared" ca="1" si="786"/>
        <v>0</v>
      </c>
      <c r="FC134" s="8">
        <f t="shared" ca="1" si="787"/>
        <v>0</v>
      </c>
      <c r="FD134" s="8">
        <f t="shared" ca="1" si="788"/>
        <v>0</v>
      </c>
      <c r="FE134" s="8">
        <f t="shared" ca="1" si="789"/>
        <v>0</v>
      </c>
      <c r="FF134" s="8">
        <f t="shared" ca="1" si="790"/>
        <v>0</v>
      </c>
      <c r="FG134" s="8">
        <f t="shared" ca="1" si="791"/>
        <v>0</v>
      </c>
      <c r="FH134" s="8">
        <f t="shared" ca="1" si="792"/>
        <v>0</v>
      </c>
      <c r="FI134" s="8">
        <f t="shared" ca="1" si="793"/>
        <v>0</v>
      </c>
      <c r="FJ134" s="8">
        <f t="shared" ca="1" si="794"/>
        <v>0</v>
      </c>
      <c r="FK134" s="8">
        <f t="shared" ca="1" si="795"/>
        <v>0</v>
      </c>
      <c r="FL134" s="8">
        <f t="shared" ca="1" si="796"/>
        <v>0</v>
      </c>
      <c r="FM134" s="8">
        <f t="shared" ca="1" si="797"/>
        <v>0</v>
      </c>
      <c r="FN134" s="8">
        <f t="shared" ca="1" si="798"/>
        <v>0</v>
      </c>
      <c r="FO134" s="8">
        <f t="shared" ca="1" si="799"/>
        <v>0</v>
      </c>
      <c r="FP134" s="8">
        <f t="shared" ca="1" si="800"/>
        <v>0</v>
      </c>
      <c r="FQ134" s="8">
        <f t="shared" ca="1" si="801"/>
        <v>0</v>
      </c>
      <c r="FR134" s="8">
        <f t="shared" ca="1" si="802"/>
        <v>0</v>
      </c>
      <c r="FS134" s="8">
        <f t="shared" ca="1" si="803"/>
        <v>0</v>
      </c>
      <c r="FT134" s="8">
        <f t="shared" ca="1" si="804"/>
        <v>0</v>
      </c>
      <c r="FU134" s="8">
        <f t="shared" ca="1" si="805"/>
        <v>0</v>
      </c>
      <c r="FV134" s="8">
        <f t="shared" ca="1" si="806"/>
        <v>0</v>
      </c>
      <c r="FW134" s="8">
        <f t="shared" ca="1" si="807"/>
        <v>0</v>
      </c>
      <c r="FX134" s="8">
        <f t="shared" ca="1" si="808"/>
        <v>0</v>
      </c>
      <c r="FY134" s="8">
        <f t="shared" ca="1" si="809"/>
        <v>0</v>
      </c>
      <c r="FZ134" s="8">
        <f t="shared" ca="1" si="810"/>
        <v>0</v>
      </c>
      <c r="GA134" s="8">
        <f t="shared" ca="1" si="811"/>
        <v>0</v>
      </c>
      <c r="GB134" s="8">
        <f t="shared" ca="1" si="812"/>
        <v>0</v>
      </c>
      <c r="GC134" s="8">
        <f t="shared" ca="1" si="813"/>
        <v>0</v>
      </c>
      <c r="GD134" s="8">
        <f t="shared" ca="1" si="814"/>
        <v>0</v>
      </c>
      <c r="GE134" s="8">
        <f t="shared" ca="1" si="815"/>
        <v>0</v>
      </c>
      <c r="GF134" s="8">
        <f t="shared" ca="1" si="816"/>
        <v>0</v>
      </c>
      <c r="GG134" s="8">
        <f t="shared" ca="1" si="817"/>
        <v>0</v>
      </c>
      <c r="GH134" s="8">
        <f t="shared" ca="1" si="818"/>
        <v>0</v>
      </c>
      <c r="GI134" s="8">
        <f t="shared" ca="1" si="819"/>
        <v>0</v>
      </c>
      <c r="GJ134" s="8">
        <f t="shared" ca="1" si="820"/>
        <v>0</v>
      </c>
      <c r="GK134" s="8">
        <f t="shared" ca="1" si="821"/>
        <v>0</v>
      </c>
      <c r="GL134" s="8">
        <f t="shared" ca="1" si="822"/>
        <v>0</v>
      </c>
      <c r="GM134" s="8">
        <f t="shared" ca="1" si="823"/>
        <v>0</v>
      </c>
      <c r="GN134" s="8">
        <f t="shared" ca="1" si="824"/>
        <v>0</v>
      </c>
      <c r="GO134" s="8">
        <f t="shared" ca="1" si="825"/>
        <v>0</v>
      </c>
      <c r="GP134" s="8">
        <f t="shared" ca="1" si="826"/>
        <v>0</v>
      </c>
      <c r="GQ134" s="8">
        <f t="shared" ca="1" si="827"/>
        <v>0</v>
      </c>
      <c r="GR134" s="8">
        <f t="shared" ca="1" si="828"/>
        <v>0</v>
      </c>
      <c r="GS134" s="8">
        <f t="shared" ca="1" si="829"/>
        <v>0</v>
      </c>
      <c r="GT134" s="8">
        <f t="shared" ca="1" si="830"/>
        <v>0</v>
      </c>
      <c r="GU134" s="8">
        <f t="shared" ca="1" si="831"/>
        <v>0</v>
      </c>
      <c r="GV134" s="8">
        <f t="shared" ca="1" si="832"/>
        <v>0</v>
      </c>
      <c r="GW134" s="8">
        <f t="shared" ca="1" si="833"/>
        <v>0</v>
      </c>
      <c r="GX134" s="8">
        <f t="shared" ca="1" si="834"/>
        <v>0</v>
      </c>
      <c r="GY134" s="8">
        <f t="shared" ca="1" si="835"/>
        <v>0</v>
      </c>
      <c r="GZ134" s="8">
        <f t="shared" ca="1" si="836"/>
        <v>0</v>
      </c>
      <c r="HA134" s="8">
        <f t="shared" ca="1" si="837"/>
        <v>0</v>
      </c>
      <c r="HB134" s="8">
        <f t="shared" ca="1" si="838"/>
        <v>0</v>
      </c>
      <c r="HC134" s="8">
        <f t="shared" ca="1" si="839"/>
        <v>0</v>
      </c>
      <c r="HD134" s="8">
        <f t="shared" ca="1" si="840"/>
        <v>0</v>
      </c>
      <c r="HE134" s="8">
        <f t="shared" ca="1" si="841"/>
        <v>0</v>
      </c>
      <c r="HF134" s="8">
        <f t="shared" ca="1" si="842"/>
        <v>0</v>
      </c>
      <c r="HG134" s="8">
        <f t="shared" ca="1" si="843"/>
        <v>0</v>
      </c>
      <c r="HH134" s="8">
        <f t="shared" ca="1" si="844"/>
        <v>0</v>
      </c>
      <c r="HI134" s="8">
        <f t="shared" ca="1" si="845"/>
        <v>0</v>
      </c>
      <c r="HJ134" s="8">
        <f t="shared" ca="1" si="846"/>
        <v>0</v>
      </c>
      <c r="HK134" s="8">
        <f t="shared" ca="1" si="847"/>
        <v>0</v>
      </c>
      <c r="HL134" s="8">
        <f t="shared" ca="1" si="848"/>
        <v>0</v>
      </c>
      <c r="HM134" s="8">
        <f t="shared" ca="1" si="849"/>
        <v>0</v>
      </c>
      <c r="HN134" s="8">
        <f t="shared" ca="1" si="850"/>
        <v>0</v>
      </c>
      <c r="HO134" s="8">
        <f t="shared" ca="1" si="851"/>
        <v>0</v>
      </c>
      <c r="HP134" s="8">
        <f t="shared" ca="1" si="852"/>
        <v>0</v>
      </c>
      <c r="HQ134" s="8">
        <f t="shared" ca="1" si="853"/>
        <v>0</v>
      </c>
      <c r="HR134" s="8">
        <f t="shared" ca="1" si="854"/>
        <v>0</v>
      </c>
      <c r="HS134" s="8">
        <f t="shared" ca="1" si="855"/>
        <v>0</v>
      </c>
      <c r="HT134" s="8">
        <f t="shared" ca="1" si="856"/>
        <v>0</v>
      </c>
      <c r="HU134" s="8">
        <f t="shared" ca="1" si="857"/>
        <v>0</v>
      </c>
      <c r="HV134" s="8">
        <f t="shared" ca="1" si="858"/>
        <v>0</v>
      </c>
      <c r="HW134" s="8">
        <f t="shared" ca="1" si="859"/>
        <v>0</v>
      </c>
      <c r="HX134" s="8">
        <f t="shared" ca="1" si="860"/>
        <v>0</v>
      </c>
      <c r="HY134" s="8">
        <f t="shared" ca="1" si="861"/>
        <v>0</v>
      </c>
      <c r="HZ134" s="8">
        <f t="shared" ca="1" si="862"/>
        <v>0</v>
      </c>
      <c r="IA134" s="8">
        <f t="shared" ca="1" si="863"/>
        <v>0</v>
      </c>
      <c r="IB134" s="8">
        <f t="shared" ca="1" si="864"/>
        <v>0</v>
      </c>
      <c r="IC134" s="8">
        <f t="shared" ca="1" si="865"/>
        <v>0</v>
      </c>
      <c r="ID134" s="8">
        <f t="shared" ca="1" si="866"/>
        <v>0</v>
      </c>
      <c r="IE134" s="8">
        <f t="shared" ca="1" si="867"/>
        <v>0</v>
      </c>
      <c r="IF134" s="8">
        <f t="shared" ca="1" si="868"/>
        <v>0</v>
      </c>
      <c r="IG134" s="8">
        <f t="shared" ca="1" si="869"/>
        <v>0</v>
      </c>
      <c r="IH134" s="8">
        <f t="shared" ca="1" si="870"/>
        <v>0</v>
      </c>
      <c r="II134" s="8">
        <f t="shared" ca="1" si="871"/>
        <v>0</v>
      </c>
      <c r="IJ134" s="8">
        <f t="shared" ca="1" si="872"/>
        <v>0</v>
      </c>
      <c r="IK134" s="8">
        <f t="shared" ca="1" si="873"/>
        <v>0</v>
      </c>
      <c r="IL134" s="8">
        <f t="shared" ca="1" si="874"/>
        <v>0</v>
      </c>
      <c r="IM134" s="8">
        <f t="shared" ca="1" si="875"/>
        <v>0</v>
      </c>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row>
    <row r="135" spans="1:348" ht="18.399999999999999">
      <c r="A135" s="29"/>
      <c r="B135" s="16"/>
      <c r="C135" s="249"/>
      <c r="D135" s="249"/>
      <c r="E135" s="156"/>
      <c r="F135" s="156"/>
      <c r="G135" s="157"/>
      <c r="H135" s="117" t="str">
        <f>IFERROR(VLOOKUP(E135, 'General Project Info'!$C$32:$I$42, 7, FALSE), "")</f>
        <v/>
      </c>
      <c r="I135" s="118">
        <f>IFERROR(Y135*VLOOKUP(E135, 'General Project Info'!$R$32:$T$42, 3, FALSE), 0)</f>
        <v>0</v>
      </c>
      <c r="J135" s="119">
        <f t="shared" ref="J135:J143" si="891">IFERROR(AA135,0)</f>
        <v>0</v>
      </c>
      <c r="K135" s="119">
        <f t="shared" si="876"/>
        <v>0</v>
      </c>
      <c r="L135" s="162"/>
      <c r="M135" s="162"/>
      <c r="N135" s="163"/>
      <c r="O135" s="163"/>
      <c r="P135" s="163"/>
      <c r="Q135" s="153">
        <f t="shared" si="769"/>
        <v>0</v>
      </c>
      <c r="R135" s="16"/>
      <c r="S135" s="29"/>
      <c r="U135" s="26">
        <f>IFERROR(VLOOKUP($E135, 'Unit Conversions Array'!$B$4:$AA$24, 26, FALSE),0)</f>
        <v>0</v>
      </c>
      <c r="V135">
        <f>VLOOKUP(E135, 'General Project Info'!$R$32:$W$42, 6, FALSE)</f>
        <v>1</v>
      </c>
      <c r="W135">
        <f t="shared" si="770"/>
        <v>0</v>
      </c>
      <c r="X135">
        <f>IFERROR(G135*INDEX('Unit Conversions Array'!$E$4:$Y$24, MATCH('Scenarios &amp; Measures'!E135, 'Unit Conversions Array'!$B$4:$B$24, 0), MATCH('Scenarios &amp; Measures'!H135, 'Unit Conversions Array'!$E$3:$Y$3, 0)), 0)</f>
        <v>0</v>
      </c>
      <c r="Y135" s="8">
        <f t="shared" si="877"/>
        <v>0</v>
      </c>
      <c r="Z135" s="111" t="str">
        <f>IF(AND(U135=1,E135="Electricity"),F135,"")</f>
        <v/>
      </c>
      <c r="AA135" s="111">
        <f>IFERROR(IF(AND(U135=1,E135="Electricity"),Y135*INDEX('Scenarios &amp; Measures'!$AQ$153:$EM$153,1,MATCH(F135+1,'Scenarios &amp; Measures'!$AQ$152:$EM$152,0)), IF(U135=1,$Y135*VLOOKUP($E135, 'General Project Info'!$R$32:$W$42, 5, FALSE),0)),0)</f>
        <v>0</v>
      </c>
      <c r="AB135" s="93">
        <f>IF(E135="Electricity",Y135*SUM(INDEX('Scenarios &amp; Measures'!$AQ$153:$EM$153,1,MATCH(F135+1,'Scenarios &amp; Measures'!$AQ$152:$EM$152,0)):INDEX('Scenarios &amp; Measures'!$AQ$153:$EM$153,1,MATCH(F135+'General Project Info'!$F$20,'Scenarios &amp; Measures'!$AQ$152:$EM$152,0))),SUMIF(E135,"Solar_PV_or_Wind",J135)*$Y$10)</f>
        <v>0</v>
      </c>
      <c r="AC135" s="111">
        <f>IFERROR(IF(U135=0, Y135*VLOOKUP(E135, 'General Project Info'!$R$32:$W$42, 5, FALSE), 0), 0)</f>
        <v>0</v>
      </c>
      <c r="AD135" s="11">
        <f t="shared" si="890"/>
        <v>0</v>
      </c>
      <c r="AE135" s="11">
        <f t="shared" si="879"/>
        <v>20</v>
      </c>
      <c r="AF135" s="11">
        <f t="shared" si="880"/>
        <v>-20</v>
      </c>
      <c r="AG135" s="11">
        <f t="shared" si="881"/>
        <v>0</v>
      </c>
      <c r="AH135">
        <f t="shared" si="771"/>
        <v>0</v>
      </c>
      <c r="AI135" s="116">
        <f t="shared" ca="1" si="882"/>
        <v>0</v>
      </c>
      <c r="AJ135" s="116">
        <f t="shared" ca="1" si="883"/>
        <v>0</v>
      </c>
      <c r="AK135" s="11">
        <f t="shared" ca="1" si="884"/>
        <v>0</v>
      </c>
      <c r="AL135" s="11">
        <f>IF($W$10="RECs", -AA135/VLOOKUP("RECs", 'General Project Info'!$R$32:$W$42, 5, FALSE)*$W$11*IF($Y$11=$AB$12, $Y$10, (1/($AB$12-$Y$11))*(1-($Y$11/$AB$12)^$Y$10)*$AB$12), 0)</f>
        <v>0</v>
      </c>
      <c r="AM135" s="11">
        <f t="shared" si="772"/>
        <v>0</v>
      </c>
      <c r="AN135" s="11">
        <f t="shared" si="773"/>
        <v>0</v>
      </c>
      <c r="AO135" s="11">
        <f t="shared" ca="1" si="885"/>
        <v>0</v>
      </c>
      <c r="AQ135" s="93">
        <f t="shared" ca="1" si="886"/>
        <v>0</v>
      </c>
      <c r="AR135" s="93">
        <f t="shared" ca="1" si="889"/>
        <v>0</v>
      </c>
      <c r="AS135" s="93">
        <f t="shared" ca="1" si="889"/>
        <v>0</v>
      </c>
      <c r="AT135" s="93">
        <f t="shared" ca="1" si="889"/>
        <v>0</v>
      </c>
      <c r="AU135" s="93">
        <f t="shared" ca="1" si="889"/>
        <v>0</v>
      </c>
      <c r="AV135" s="93">
        <f t="shared" ca="1" si="889"/>
        <v>0</v>
      </c>
      <c r="AW135" s="93">
        <f t="shared" ca="1" si="889"/>
        <v>0</v>
      </c>
      <c r="AX135" s="93">
        <f t="shared" ca="1" si="889"/>
        <v>0</v>
      </c>
      <c r="AY135" s="93">
        <f t="shared" ca="1" si="889"/>
        <v>0</v>
      </c>
      <c r="AZ135" s="93">
        <f t="shared" ca="1" si="889"/>
        <v>0</v>
      </c>
      <c r="BA135" s="93">
        <f t="shared" ca="1" si="889"/>
        <v>0</v>
      </c>
      <c r="BB135" s="93">
        <f t="shared" ca="1" si="889"/>
        <v>0</v>
      </c>
      <c r="BC135" s="93">
        <f t="shared" ca="1" si="889"/>
        <v>0</v>
      </c>
      <c r="BD135" s="93">
        <f t="shared" ca="1" si="889"/>
        <v>0</v>
      </c>
      <c r="BE135" s="93">
        <f t="shared" ca="1" si="889"/>
        <v>0</v>
      </c>
      <c r="BF135" s="93">
        <f t="shared" ca="1" si="889"/>
        <v>0</v>
      </c>
      <c r="BG135" s="93">
        <f t="shared" ca="1" si="889"/>
        <v>0</v>
      </c>
      <c r="BH135" s="93">
        <f t="shared" ca="1" si="889"/>
        <v>0</v>
      </c>
      <c r="BI135" s="93">
        <f t="shared" ca="1" si="889"/>
        <v>0</v>
      </c>
      <c r="BJ135" s="93">
        <f t="shared" ca="1" si="889"/>
        <v>0</v>
      </c>
      <c r="BK135" s="93">
        <f t="shared" ca="1" si="889"/>
        <v>0</v>
      </c>
      <c r="BL135" s="93">
        <f t="shared" ca="1" si="889"/>
        <v>0</v>
      </c>
      <c r="BM135" s="93">
        <f t="shared" ca="1" si="889"/>
        <v>0</v>
      </c>
      <c r="BN135" s="93">
        <f t="shared" ca="1" si="889"/>
        <v>0</v>
      </c>
      <c r="BO135" s="93">
        <f t="shared" ca="1" si="889"/>
        <v>0</v>
      </c>
      <c r="BP135" s="93">
        <f t="shared" ca="1" si="889"/>
        <v>0</v>
      </c>
      <c r="BQ135" s="93">
        <f t="shared" ca="1" si="889"/>
        <v>0</v>
      </c>
      <c r="BR135" s="93">
        <f t="shared" ca="1" si="889"/>
        <v>0</v>
      </c>
      <c r="BS135" s="93">
        <f t="shared" ca="1" si="889"/>
        <v>0</v>
      </c>
      <c r="BT135" s="93">
        <f t="shared" ca="1" si="889"/>
        <v>0</v>
      </c>
      <c r="BU135" s="93">
        <f t="shared" ca="1" si="889"/>
        <v>0</v>
      </c>
      <c r="BV135" s="93">
        <f t="shared" ca="1" si="889"/>
        <v>0</v>
      </c>
      <c r="BW135" s="93">
        <f t="shared" ca="1" si="889"/>
        <v>0</v>
      </c>
      <c r="BX135" s="93">
        <f t="shared" ca="1" si="889"/>
        <v>0</v>
      </c>
      <c r="BY135" s="93">
        <f t="shared" ca="1" si="889"/>
        <v>0</v>
      </c>
      <c r="BZ135" s="93">
        <f t="shared" ca="1" si="889"/>
        <v>0</v>
      </c>
      <c r="CA135" s="93">
        <f t="shared" ca="1" si="889"/>
        <v>0</v>
      </c>
      <c r="CB135" s="93">
        <f t="shared" ca="1" si="889"/>
        <v>0</v>
      </c>
      <c r="CC135" s="93">
        <f t="shared" ca="1" si="889"/>
        <v>0</v>
      </c>
      <c r="CD135" s="93">
        <f t="shared" ca="1" si="889"/>
        <v>0</v>
      </c>
      <c r="CE135" s="93">
        <f t="shared" ca="1" si="889"/>
        <v>0</v>
      </c>
      <c r="CF135" s="93">
        <f t="shared" ca="1" si="889"/>
        <v>0</v>
      </c>
      <c r="CG135" s="93">
        <f t="shared" ca="1" si="889"/>
        <v>0</v>
      </c>
      <c r="CH135" s="93">
        <f t="shared" ca="1" si="889"/>
        <v>0</v>
      </c>
      <c r="CI135" s="93">
        <f t="shared" ca="1" si="889"/>
        <v>0</v>
      </c>
      <c r="CJ135" s="93">
        <f t="shared" ca="1" si="889"/>
        <v>0</v>
      </c>
      <c r="CK135" s="93">
        <f t="shared" ca="1" si="889"/>
        <v>0</v>
      </c>
      <c r="CL135" s="93">
        <f t="shared" ca="1" si="889"/>
        <v>0</v>
      </c>
      <c r="CM135" s="93">
        <f t="shared" ca="1" si="889"/>
        <v>0</v>
      </c>
      <c r="CN135" s="93">
        <f t="shared" ca="1" si="889"/>
        <v>0</v>
      </c>
      <c r="CO135" s="93">
        <f t="shared" ca="1" si="889"/>
        <v>0</v>
      </c>
      <c r="CP135" s="93">
        <f t="shared" ca="1" si="889"/>
        <v>0</v>
      </c>
      <c r="CQ135" s="93">
        <f t="shared" ca="1" si="889"/>
        <v>0</v>
      </c>
      <c r="CR135" s="93">
        <f t="shared" ca="1" si="889"/>
        <v>0</v>
      </c>
      <c r="CS135" s="93">
        <f t="shared" ca="1" si="889"/>
        <v>0</v>
      </c>
      <c r="CT135" s="93">
        <f t="shared" ca="1" si="889"/>
        <v>0</v>
      </c>
      <c r="CU135" s="93">
        <f t="shared" ca="1" si="889"/>
        <v>0</v>
      </c>
      <c r="CV135" s="93">
        <f t="shared" ca="1" si="889"/>
        <v>0</v>
      </c>
      <c r="CW135" s="93">
        <f t="shared" ca="1" si="889"/>
        <v>0</v>
      </c>
      <c r="CX135" s="93">
        <f t="shared" ca="1" si="889"/>
        <v>0</v>
      </c>
      <c r="CY135" s="93">
        <f t="shared" ca="1" si="889"/>
        <v>0</v>
      </c>
      <c r="CZ135" s="93">
        <f t="shared" ca="1" si="889"/>
        <v>0</v>
      </c>
      <c r="DA135" s="93">
        <f t="shared" ca="1" si="889"/>
        <v>0</v>
      </c>
      <c r="DB135" s="93">
        <f t="shared" ca="1" si="889"/>
        <v>0</v>
      </c>
      <c r="DC135" s="93">
        <f t="shared" ref="DC135:EM138" ca="1" si="892">IFERROR(IF(DC$8&gt;=$F135,IF((DC$8-$F135)&gt;=$Y$10, 0, IF(MOD($AG135+(DC$8-$F135), $L135)=0, (($N135-$O135)*$AB$11^DC$129), 0)),0), 0)</f>
        <v>0</v>
      </c>
      <c r="DD135" s="93">
        <f t="shared" ca="1" si="892"/>
        <v>0</v>
      </c>
      <c r="DE135" s="93">
        <f t="shared" ca="1" si="892"/>
        <v>0</v>
      </c>
      <c r="DF135" s="93">
        <f t="shared" ca="1" si="892"/>
        <v>0</v>
      </c>
      <c r="DG135" s="93">
        <f t="shared" ca="1" si="892"/>
        <v>0</v>
      </c>
      <c r="DH135" s="93">
        <f t="shared" ca="1" si="892"/>
        <v>0</v>
      </c>
      <c r="DI135" s="93">
        <f t="shared" ca="1" si="892"/>
        <v>0</v>
      </c>
      <c r="DJ135" s="93">
        <f t="shared" ca="1" si="892"/>
        <v>0</v>
      </c>
      <c r="DK135" s="93">
        <f t="shared" ca="1" si="892"/>
        <v>0</v>
      </c>
      <c r="DL135" s="93">
        <f t="shared" ca="1" si="892"/>
        <v>0</v>
      </c>
      <c r="DM135" s="93">
        <f t="shared" ca="1" si="892"/>
        <v>0</v>
      </c>
      <c r="DN135" s="93">
        <f t="shared" ca="1" si="892"/>
        <v>0</v>
      </c>
      <c r="DO135" s="93">
        <f t="shared" ca="1" si="892"/>
        <v>0</v>
      </c>
      <c r="DP135" s="93">
        <f t="shared" ca="1" si="892"/>
        <v>0</v>
      </c>
      <c r="DQ135" s="93">
        <f t="shared" ca="1" si="892"/>
        <v>0</v>
      </c>
      <c r="DR135" s="93">
        <f t="shared" ca="1" si="892"/>
        <v>0</v>
      </c>
      <c r="DS135" s="93">
        <f t="shared" ca="1" si="892"/>
        <v>0</v>
      </c>
      <c r="DT135" s="93">
        <f t="shared" ca="1" si="892"/>
        <v>0</v>
      </c>
      <c r="DU135" s="93">
        <f t="shared" ca="1" si="892"/>
        <v>0</v>
      </c>
      <c r="DV135" s="93">
        <f t="shared" ca="1" si="892"/>
        <v>0</v>
      </c>
      <c r="DW135" s="93">
        <f t="shared" ca="1" si="892"/>
        <v>0</v>
      </c>
      <c r="DX135" s="93">
        <f t="shared" ca="1" si="892"/>
        <v>0</v>
      </c>
      <c r="DY135" s="93">
        <f t="shared" ca="1" si="892"/>
        <v>0</v>
      </c>
      <c r="DZ135" s="93">
        <f t="shared" ca="1" si="892"/>
        <v>0</v>
      </c>
      <c r="EA135" s="93">
        <f t="shared" ca="1" si="892"/>
        <v>0</v>
      </c>
      <c r="EB135" s="93">
        <f t="shared" ca="1" si="892"/>
        <v>0</v>
      </c>
      <c r="EC135" s="93">
        <f t="shared" ca="1" si="892"/>
        <v>0</v>
      </c>
      <c r="ED135" s="93">
        <f t="shared" ca="1" si="892"/>
        <v>0</v>
      </c>
      <c r="EE135" s="93">
        <f t="shared" ca="1" si="892"/>
        <v>0</v>
      </c>
      <c r="EF135" s="93">
        <f t="shared" ca="1" si="892"/>
        <v>0</v>
      </c>
      <c r="EG135" s="93">
        <f t="shared" ca="1" si="892"/>
        <v>0</v>
      </c>
      <c r="EH135" s="93">
        <f t="shared" ca="1" si="892"/>
        <v>0</v>
      </c>
      <c r="EI135" s="93">
        <f t="shared" ca="1" si="892"/>
        <v>0</v>
      </c>
      <c r="EJ135" s="93">
        <f t="shared" ca="1" si="892"/>
        <v>0</v>
      </c>
      <c r="EK135" s="93">
        <f t="shared" ca="1" si="892"/>
        <v>0</v>
      </c>
      <c r="EL135" s="93">
        <f t="shared" ca="1" si="892"/>
        <v>0</v>
      </c>
      <c r="EM135" s="93">
        <f t="shared" ca="1" si="892"/>
        <v>0</v>
      </c>
      <c r="EO135" s="8"/>
      <c r="EP135" s="93"/>
      <c r="EQ135" s="8">
        <f t="shared" ca="1" si="887"/>
        <v>0</v>
      </c>
      <c r="ER135" s="8">
        <f t="shared" ca="1" si="776"/>
        <v>0</v>
      </c>
      <c r="ES135" s="8">
        <f t="shared" ca="1" si="777"/>
        <v>0</v>
      </c>
      <c r="ET135" s="8">
        <f t="shared" ca="1" si="778"/>
        <v>0</v>
      </c>
      <c r="EU135" s="8">
        <f t="shared" ca="1" si="779"/>
        <v>0</v>
      </c>
      <c r="EV135" s="8">
        <f t="shared" ca="1" si="780"/>
        <v>0</v>
      </c>
      <c r="EW135" s="8">
        <f t="shared" ca="1" si="781"/>
        <v>0</v>
      </c>
      <c r="EX135" s="8">
        <f t="shared" ca="1" si="782"/>
        <v>0</v>
      </c>
      <c r="EY135" s="8">
        <f t="shared" ca="1" si="783"/>
        <v>0</v>
      </c>
      <c r="EZ135" s="8">
        <f t="shared" ca="1" si="784"/>
        <v>0</v>
      </c>
      <c r="FA135" s="8">
        <f t="shared" ca="1" si="785"/>
        <v>0</v>
      </c>
      <c r="FB135" s="8">
        <f t="shared" ca="1" si="786"/>
        <v>0</v>
      </c>
      <c r="FC135" s="8">
        <f t="shared" ca="1" si="787"/>
        <v>0</v>
      </c>
      <c r="FD135" s="8">
        <f t="shared" ca="1" si="788"/>
        <v>0</v>
      </c>
      <c r="FE135" s="8">
        <f t="shared" ca="1" si="789"/>
        <v>0</v>
      </c>
      <c r="FF135" s="8">
        <f t="shared" ca="1" si="790"/>
        <v>0</v>
      </c>
      <c r="FG135" s="8">
        <f t="shared" ca="1" si="791"/>
        <v>0</v>
      </c>
      <c r="FH135" s="8">
        <f t="shared" ca="1" si="792"/>
        <v>0</v>
      </c>
      <c r="FI135" s="8">
        <f t="shared" ca="1" si="793"/>
        <v>0</v>
      </c>
      <c r="FJ135" s="8">
        <f t="shared" ca="1" si="794"/>
        <v>0</v>
      </c>
      <c r="FK135" s="8">
        <f t="shared" ca="1" si="795"/>
        <v>0</v>
      </c>
      <c r="FL135" s="8">
        <f t="shared" ca="1" si="796"/>
        <v>0</v>
      </c>
      <c r="FM135" s="8">
        <f t="shared" ca="1" si="797"/>
        <v>0</v>
      </c>
      <c r="FN135" s="8">
        <f t="shared" ca="1" si="798"/>
        <v>0</v>
      </c>
      <c r="FO135" s="8">
        <f t="shared" ca="1" si="799"/>
        <v>0</v>
      </c>
      <c r="FP135" s="8">
        <f t="shared" ca="1" si="800"/>
        <v>0</v>
      </c>
      <c r="FQ135" s="8">
        <f t="shared" ca="1" si="801"/>
        <v>0</v>
      </c>
      <c r="FR135" s="8">
        <f t="shared" ca="1" si="802"/>
        <v>0</v>
      </c>
      <c r="FS135" s="8">
        <f t="shared" ca="1" si="803"/>
        <v>0</v>
      </c>
      <c r="FT135" s="8">
        <f t="shared" ca="1" si="804"/>
        <v>0</v>
      </c>
      <c r="FU135" s="8">
        <f t="shared" ca="1" si="805"/>
        <v>0</v>
      </c>
      <c r="FV135" s="8">
        <f t="shared" ca="1" si="806"/>
        <v>0</v>
      </c>
      <c r="FW135" s="8">
        <f t="shared" ca="1" si="807"/>
        <v>0</v>
      </c>
      <c r="FX135" s="8">
        <f t="shared" ca="1" si="808"/>
        <v>0</v>
      </c>
      <c r="FY135" s="8">
        <f t="shared" ca="1" si="809"/>
        <v>0</v>
      </c>
      <c r="FZ135" s="8">
        <f t="shared" ca="1" si="810"/>
        <v>0</v>
      </c>
      <c r="GA135" s="8">
        <f t="shared" ca="1" si="811"/>
        <v>0</v>
      </c>
      <c r="GB135" s="8">
        <f t="shared" ca="1" si="812"/>
        <v>0</v>
      </c>
      <c r="GC135" s="8">
        <f t="shared" ca="1" si="813"/>
        <v>0</v>
      </c>
      <c r="GD135" s="8">
        <f t="shared" ca="1" si="814"/>
        <v>0</v>
      </c>
      <c r="GE135" s="8">
        <f t="shared" ca="1" si="815"/>
        <v>0</v>
      </c>
      <c r="GF135" s="8">
        <f t="shared" ca="1" si="816"/>
        <v>0</v>
      </c>
      <c r="GG135" s="8">
        <f t="shared" ca="1" si="817"/>
        <v>0</v>
      </c>
      <c r="GH135" s="8">
        <f t="shared" ca="1" si="818"/>
        <v>0</v>
      </c>
      <c r="GI135" s="8">
        <f t="shared" ca="1" si="819"/>
        <v>0</v>
      </c>
      <c r="GJ135" s="8">
        <f t="shared" ca="1" si="820"/>
        <v>0</v>
      </c>
      <c r="GK135" s="8">
        <f t="shared" ca="1" si="821"/>
        <v>0</v>
      </c>
      <c r="GL135" s="8">
        <f t="shared" ca="1" si="822"/>
        <v>0</v>
      </c>
      <c r="GM135" s="8">
        <f t="shared" ca="1" si="823"/>
        <v>0</v>
      </c>
      <c r="GN135" s="8">
        <f t="shared" ca="1" si="824"/>
        <v>0</v>
      </c>
      <c r="GO135" s="8">
        <f t="shared" ca="1" si="825"/>
        <v>0</v>
      </c>
      <c r="GP135" s="8">
        <f t="shared" ca="1" si="826"/>
        <v>0</v>
      </c>
      <c r="GQ135" s="8">
        <f t="shared" ca="1" si="827"/>
        <v>0</v>
      </c>
      <c r="GR135" s="8">
        <f t="shared" ca="1" si="828"/>
        <v>0</v>
      </c>
      <c r="GS135" s="8">
        <f t="shared" ca="1" si="829"/>
        <v>0</v>
      </c>
      <c r="GT135" s="8">
        <f t="shared" ca="1" si="830"/>
        <v>0</v>
      </c>
      <c r="GU135" s="8">
        <f t="shared" ca="1" si="831"/>
        <v>0</v>
      </c>
      <c r="GV135" s="8">
        <f t="shared" ca="1" si="832"/>
        <v>0</v>
      </c>
      <c r="GW135" s="8">
        <f t="shared" ca="1" si="833"/>
        <v>0</v>
      </c>
      <c r="GX135" s="8">
        <f t="shared" ca="1" si="834"/>
        <v>0</v>
      </c>
      <c r="GY135" s="8">
        <f t="shared" ca="1" si="835"/>
        <v>0</v>
      </c>
      <c r="GZ135" s="8">
        <f t="shared" ca="1" si="836"/>
        <v>0</v>
      </c>
      <c r="HA135" s="8">
        <f t="shared" ca="1" si="837"/>
        <v>0</v>
      </c>
      <c r="HB135" s="8">
        <f t="shared" ca="1" si="838"/>
        <v>0</v>
      </c>
      <c r="HC135" s="8">
        <f t="shared" ca="1" si="839"/>
        <v>0</v>
      </c>
      <c r="HD135" s="8">
        <f t="shared" ca="1" si="840"/>
        <v>0</v>
      </c>
      <c r="HE135" s="8">
        <f t="shared" ca="1" si="841"/>
        <v>0</v>
      </c>
      <c r="HF135" s="8">
        <f t="shared" ca="1" si="842"/>
        <v>0</v>
      </c>
      <c r="HG135" s="8">
        <f t="shared" ca="1" si="843"/>
        <v>0</v>
      </c>
      <c r="HH135" s="8">
        <f t="shared" ca="1" si="844"/>
        <v>0</v>
      </c>
      <c r="HI135" s="8">
        <f t="shared" ca="1" si="845"/>
        <v>0</v>
      </c>
      <c r="HJ135" s="8">
        <f t="shared" ca="1" si="846"/>
        <v>0</v>
      </c>
      <c r="HK135" s="8">
        <f t="shared" ca="1" si="847"/>
        <v>0</v>
      </c>
      <c r="HL135" s="8">
        <f t="shared" ca="1" si="848"/>
        <v>0</v>
      </c>
      <c r="HM135" s="8">
        <f t="shared" ca="1" si="849"/>
        <v>0</v>
      </c>
      <c r="HN135" s="8">
        <f t="shared" ca="1" si="850"/>
        <v>0</v>
      </c>
      <c r="HO135" s="8">
        <f t="shared" ca="1" si="851"/>
        <v>0</v>
      </c>
      <c r="HP135" s="8">
        <f t="shared" ca="1" si="852"/>
        <v>0</v>
      </c>
      <c r="HQ135" s="8">
        <f t="shared" ca="1" si="853"/>
        <v>0</v>
      </c>
      <c r="HR135" s="8">
        <f t="shared" ca="1" si="854"/>
        <v>0</v>
      </c>
      <c r="HS135" s="8">
        <f t="shared" ca="1" si="855"/>
        <v>0</v>
      </c>
      <c r="HT135" s="8">
        <f t="shared" ca="1" si="856"/>
        <v>0</v>
      </c>
      <c r="HU135" s="8">
        <f t="shared" ca="1" si="857"/>
        <v>0</v>
      </c>
      <c r="HV135" s="8">
        <f t="shared" ca="1" si="858"/>
        <v>0</v>
      </c>
      <c r="HW135" s="8">
        <f t="shared" ca="1" si="859"/>
        <v>0</v>
      </c>
      <c r="HX135" s="8">
        <f t="shared" ca="1" si="860"/>
        <v>0</v>
      </c>
      <c r="HY135" s="8">
        <f t="shared" ca="1" si="861"/>
        <v>0</v>
      </c>
      <c r="HZ135" s="8">
        <f t="shared" ca="1" si="862"/>
        <v>0</v>
      </c>
      <c r="IA135" s="8">
        <f t="shared" ca="1" si="863"/>
        <v>0</v>
      </c>
      <c r="IB135" s="8">
        <f t="shared" ca="1" si="864"/>
        <v>0</v>
      </c>
      <c r="IC135" s="8">
        <f t="shared" ca="1" si="865"/>
        <v>0</v>
      </c>
      <c r="ID135" s="8">
        <f t="shared" ca="1" si="866"/>
        <v>0</v>
      </c>
      <c r="IE135" s="8">
        <f t="shared" ca="1" si="867"/>
        <v>0</v>
      </c>
      <c r="IF135" s="8">
        <f t="shared" ca="1" si="868"/>
        <v>0</v>
      </c>
      <c r="IG135" s="8">
        <f t="shared" ca="1" si="869"/>
        <v>0</v>
      </c>
      <c r="IH135" s="8">
        <f t="shared" ca="1" si="870"/>
        <v>0</v>
      </c>
      <c r="II135" s="8">
        <f t="shared" ca="1" si="871"/>
        <v>0</v>
      </c>
      <c r="IJ135" s="8">
        <f t="shared" ca="1" si="872"/>
        <v>0</v>
      </c>
      <c r="IK135" s="8">
        <f t="shared" ca="1" si="873"/>
        <v>0</v>
      </c>
      <c r="IL135" s="8">
        <f t="shared" ca="1" si="874"/>
        <v>0</v>
      </c>
      <c r="IM135" s="8">
        <f t="shared" ca="1" si="875"/>
        <v>0</v>
      </c>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row>
    <row r="136" spans="1:348" ht="18.399999999999999">
      <c r="A136" s="29"/>
      <c r="B136" s="16"/>
      <c r="C136" s="249"/>
      <c r="D136" s="249"/>
      <c r="E136" s="156"/>
      <c r="F136" s="156"/>
      <c r="G136" s="157"/>
      <c r="H136" s="117" t="str">
        <f>IFERROR(VLOOKUP(E136, 'General Project Info'!$C$32:$I$42, 7, FALSE), "")</f>
        <v/>
      </c>
      <c r="I136" s="118">
        <f>IFERROR(Y136*VLOOKUP(E136, 'General Project Info'!$R$32:$T$42, 3, FALSE), 0)</f>
        <v>0</v>
      </c>
      <c r="J136" s="119">
        <f t="shared" si="891"/>
        <v>0</v>
      </c>
      <c r="K136" s="119">
        <f t="shared" si="876"/>
        <v>0</v>
      </c>
      <c r="L136" s="162"/>
      <c r="M136" s="162"/>
      <c r="N136" s="163"/>
      <c r="O136" s="163"/>
      <c r="P136" s="163"/>
      <c r="Q136" s="153">
        <f t="shared" si="769"/>
        <v>0</v>
      </c>
      <c r="R136" s="16"/>
      <c r="S136" s="29"/>
      <c r="U136" s="26">
        <f>IFERROR(VLOOKUP($E136, 'Unit Conversions Array'!$B$4:$AA$24, 26, FALSE),0)</f>
        <v>0</v>
      </c>
      <c r="V136">
        <f>VLOOKUP(E136, 'General Project Info'!$R$32:$W$42, 6, FALSE)</f>
        <v>1</v>
      </c>
      <c r="W136">
        <f t="shared" si="770"/>
        <v>0</v>
      </c>
      <c r="X136">
        <f>IFERROR(G136*INDEX('Unit Conversions Array'!$E$4:$Y$24, MATCH('Scenarios &amp; Measures'!E136, 'Unit Conversions Array'!$B$4:$B$24, 0), MATCH('Scenarios &amp; Measures'!H136, 'Unit Conversions Array'!$E$3:$Y$3, 0)), 0)</f>
        <v>0</v>
      </c>
      <c r="Y136" s="8">
        <f t="shared" si="877"/>
        <v>0</v>
      </c>
      <c r="Z136" s="111" t="str">
        <f t="shared" ref="Z136:Z143" si="893">IF(AND(U136=1,E136="Electricity"),F136,"")</f>
        <v/>
      </c>
      <c r="AA136" s="111">
        <f>IFERROR(IF(AND(U136=1,E136="Electricity"),Y136*INDEX('Scenarios &amp; Measures'!$AQ$153:$EM$153,1,MATCH(F136+1,'Scenarios &amp; Measures'!$AQ$152:$EM$152,0)), IF(U136=1,$Y136*VLOOKUP($E136, 'General Project Info'!$R$32:$W$42, 5, FALSE),0)),0)</f>
        <v>0</v>
      </c>
      <c r="AB136" s="93">
        <f>IF(E136="Electricity",Y136*SUM(INDEX('Scenarios &amp; Measures'!$AQ$153:$EM$153,1,MATCH(F136+1,'Scenarios &amp; Measures'!$AQ$152:$EM$152,0)):INDEX('Scenarios &amp; Measures'!$AQ$153:$EM$153,1,MATCH(F136+'General Project Info'!$F$20,'Scenarios &amp; Measures'!$AQ$152:$EM$152,0))),SUMIF(E136,"Solar_PV_or_Wind",J136)*$Y$10)</f>
        <v>0</v>
      </c>
      <c r="AC136" s="111">
        <f>IFERROR(IF(U136=0, Y136*VLOOKUP(E136, 'General Project Info'!$R$32:$W$42, 5, FALSE), 0), 0)</f>
        <v>0</v>
      </c>
      <c r="AD136" s="11">
        <f t="shared" si="890"/>
        <v>0</v>
      </c>
      <c r="AE136" s="11">
        <f t="shared" si="879"/>
        <v>20</v>
      </c>
      <c r="AF136" s="11">
        <f t="shared" si="880"/>
        <v>-20</v>
      </c>
      <c r="AG136" s="11">
        <f t="shared" si="881"/>
        <v>0</v>
      </c>
      <c r="AH136">
        <f t="shared" si="771"/>
        <v>0</v>
      </c>
      <c r="AI136" s="116">
        <f t="shared" ca="1" si="882"/>
        <v>0</v>
      </c>
      <c r="AJ136" s="116">
        <f t="shared" ca="1" si="883"/>
        <v>0</v>
      </c>
      <c r="AK136" s="11">
        <f t="shared" ca="1" si="884"/>
        <v>0</v>
      </c>
      <c r="AL136" s="11">
        <f>IF($W$10="RECs", -AA136/VLOOKUP("RECs", 'General Project Info'!$R$32:$W$42, 5, FALSE)*$W$11*IF($Y$11=$AB$12, $Y$10, (1/($AB$12-$Y$11))*(1-($Y$11/$AB$12)^$Y$10)*$AB$12), 0)</f>
        <v>0</v>
      </c>
      <c r="AM136" s="11">
        <f t="shared" si="772"/>
        <v>0</v>
      </c>
      <c r="AN136" s="11">
        <f t="shared" si="773"/>
        <v>0</v>
      </c>
      <c r="AO136" s="11">
        <f t="shared" ca="1" si="885"/>
        <v>0</v>
      </c>
      <c r="AQ136" s="93">
        <f t="shared" ca="1" si="886"/>
        <v>0</v>
      </c>
      <c r="AR136" s="93">
        <f t="shared" ref="AR136:DC139" ca="1" si="894">IFERROR(IF(AR$8&gt;=$F136,IF((AR$8-$F136)&gt;=$Y$10, 0, IF(MOD($AG136+(AR$8-$F136), $L136)=0, (($N136-$O136)*$AB$11^AR$129), 0)),0), 0)</f>
        <v>0</v>
      </c>
      <c r="AS136" s="93">
        <f t="shared" ca="1" si="894"/>
        <v>0</v>
      </c>
      <c r="AT136" s="93">
        <f t="shared" ca="1" si="894"/>
        <v>0</v>
      </c>
      <c r="AU136" s="93">
        <f t="shared" ca="1" si="894"/>
        <v>0</v>
      </c>
      <c r="AV136" s="93">
        <f t="shared" ca="1" si="894"/>
        <v>0</v>
      </c>
      <c r="AW136" s="93">
        <f t="shared" ca="1" si="894"/>
        <v>0</v>
      </c>
      <c r="AX136" s="93">
        <f t="shared" ca="1" si="894"/>
        <v>0</v>
      </c>
      <c r="AY136" s="93">
        <f t="shared" ca="1" si="894"/>
        <v>0</v>
      </c>
      <c r="AZ136" s="93">
        <f t="shared" ca="1" si="894"/>
        <v>0</v>
      </c>
      <c r="BA136" s="93">
        <f t="shared" ca="1" si="894"/>
        <v>0</v>
      </c>
      <c r="BB136" s="93">
        <f t="shared" ca="1" si="894"/>
        <v>0</v>
      </c>
      <c r="BC136" s="93">
        <f t="shared" ca="1" si="894"/>
        <v>0</v>
      </c>
      <c r="BD136" s="93">
        <f t="shared" ca="1" si="894"/>
        <v>0</v>
      </c>
      <c r="BE136" s="93">
        <f t="shared" ca="1" si="894"/>
        <v>0</v>
      </c>
      <c r="BF136" s="93">
        <f t="shared" ca="1" si="894"/>
        <v>0</v>
      </c>
      <c r="BG136" s="93">
        <f t="shared" ca="1" si="894"/>
        <v>0</v>
      </c>
      <c r="BH136" s="93">
        <f t="shared" ca="1" si="894"/>
        <v>0</v>
      </c>
      <c r="BI136" s="93">
        <f t="shared" ca="1" si="894"/>
        <v>0</v>
      </c>
      <c r="BJ136" s="93">
        <f t="shared" ca="1" si="894"/>
        <v>0</v>
      </c>
      <c r="BK136" s="93">
        <f t="shared" ca="1" si="894"/>
        <v>0</v>
      </c>
      <c r="BL136" s="93">
        <f t="shared" ca="1" si="894"/>
        <v>0</v>
      </c>
      <c r="BM136" s="93">
        <f t="shared" ca="1" si="894"/>
        <v>0</v>
      </c>
      <c r="BN136" s="93">
        <f t="shared" ca="1" si="894"/>
        <v>0</v>
      </c>
      <c r="BO136" s="93">
        <f t="shared" ca="1" si="894"/>
        <v>0</v>
      </c>
      <c r="BP136" s="93">
        <f t="shared" ca="1" si="894"/>
        <v>0</v>
      </c>
      <c r="BQ136" s="93">
        <f t="shared" ca="1" si="894"/>
        <v>0</v>
      </c>
      <c r="BR136" s="93">
        <f t="shared" ca="1" si="894"/>
        <v>0</v>
      </c>
      <c r="BS136" s="93">
        <f t="shared" ca="1" si="894"/>
        <v>0</v>
      </c>
      <c r="BT136" s="93">
        <f t="shared" ca="1" si="894"/>
        <v>0</v>
      </c>
      <c r="BU136" s="93">
        <f t="shared" ca="1" si="894"/>
        <v>0</v>
      </c>
      <c r="BV136" s="93">
        <f t="shared" ca="1" si="894"/>
        <v>0</v>
      </c>
      <c r="BW136" s="93">
        <f t="shared" ca="1" si="894"/>
        <v>0</v>
      </c>
      <c r="BX136" s="93">
        <f t="shared" ca="1" si="894"/>
        <v>0</v>
      </c>
      <c r="BY136" s="93">
        <f t="shared" ca="1" si="894"/>
        <v>0</v>
      </c>
      <c r="BZ136" s="93">
        <f t="shared" ca="1" si="894"/>
        <v>0</v>
      </c>
      <c r="CA136" s="93">
        <f t="shared" ca="1" si="894"/>
        <v>0</v>
      </c>
      <c r="CB136" s="93">
        <f t="shared" ca="1" si="894"/>
        <v>0</v>
      </c>
      <c r="CC136" s="93">
        <f t="shared" ca="1" si="894"/>
        <v>0</v>
      </c>
      <c r="CD136" s="93">
        <f t="shared" ca="1" si="894"/>
        <v>0</v>
      </c>
      <c r="CE136" s="93">
        <f t="shared" ca="1" si="894"/>
        <v>0</v>
      </c>
      <c r="CF136" s="93">
        <f t="shared" ca="1" si="894"/>
        <v>0</v>
      </c>
      <c r="CG136" s="93">
        <f t="shared" ca="1" si="894"/>
        <v>0</v>
      </c>
      <c r="CH136" s="93">
        <f t="shared" ca="1" si="894"/>
        <v>0</v>
      </c>
      <c r="CI136" s="93">
        <f t="shared" ca="1" si="894"/>
        <v>0</v>
      </c>
      <c r="CJ136" s="93">
        <f t="shared" ca="1" si="894"/>
        <v>0</v>
      </c>
      <c r="CK136" s="93">
        <f t="shared" ca="1" si="894"/>
        <v>0</v>
      </c>
      <c r="CL136" s="93">
        <f t="shared" ca="1" si="894"/>
        <v>0</v>
      </c>
      <c r="CM136" s="93">
        <f t="shared" ca="1" si="894"/>
        <v>0</v>
      </c>
      <c r="CN136" s="93">
        <f t="shared" ca="1" si="894"/>
        <v>0</v>
      </c>
      <c r="CO136" s="93">
        <f t="shared" ca="1" si="894"/>
        <v>0</v>
      </c>
      <c r="CP136" s="93">
        <f t="shared" ca="1" si="894"/>
        <v>0</v>
      </c>
      <c r="CQ136" s="93">
        <f t="shared" ca="1" si="894"/>
        <v>0</v>
      </c>
      <c r="CR136" s="93">
        <f t="shared" ca="1" si="894"/>
        <v>0</v>
      </c>
      <c r="CS136" s="93">
        <f t="shared" ca="1" si="894"/>
        <v>0</v>
      </c>
      <c r="CT136" s="93">
        <f t="shared" ca="1" si="894"/>
        <v>0</v>
      </c>
      <c r="CU136" s="93">
        <f t="shared" ca="1" si="894"/>
        <v>0</v>
      </c>
      <c r="CV136" s="93">
        <f t="shared" ca="1" si="894"/>
        <v>0</v>
      </c>
      <c r="CW136" s="93">
        <f t="shared" ca="1" si="894"/>
        <v>0</v>
      </c>
      <c r="CX136" s="93">
        <f t="shared" ca="1" si="894"/>
        <v>0</v>
      </c>
      <c r="CY136" s="93">
        <f t="shared" ca="1" si="894"/>
        <v>0</v>
      </c>
      <c r="CZ136" s="93">
        <f t="shared" ca="1" si="894"/>
        <v>0</v>
      </c>
      <c r="DA136" s="93">
        <f t="shared" ca="1" si="894"/>
        <v>0</v>
      </c>
      <c r="DB136" s="93">
        <f t="shared" ca="1" si="894"/>
        <v>0</v>
      </c>
      <c r="DC136" s="93">
        <f t="shared" ca="1" si="894"/>
        <v>0</v>
      </c>
      <c r="DD136" s="93">
        <f t="shared" ca="1" si="892"/>
        <v>0</v>
      </c>
      <c r="DE136" s="93">
        <f t="shared" ca="1" si="892"/>
        <v>0</v>
      </c>
      <c r="DF136" s="93">
        <f t="shared" ca="1" si="892"/>
        <v>0</v>
      </c>
      <c r="DG136" s="93">
        <f t="shared" ca="1" si="892"/>
        <v>0</v>
      </c>
      <c r="DH136" s="93">
        <f t="shared" ca="1" si="892"/>
        <v>0</v>
      </c>
      <c r="DI136" s="93">
        <f t="shared" ca="1" si="892"/>
        <v>0</v>
      </c>
      <c r="DJ136" s="93">
        <f t="shared" ca="1" si="892"/>
        <v>0</v>
      </c>
      <c r="DK136" s="93">
        <f t="shared" ca="1" si="892"/>
        <v>0</v>
      </c>
      <c r="DL136" s="93">
        <f t="shared" ca="1" si="892"/>
        <v>0</v>
      </c>
      <c r="DM136" s="93">
        <f t="shared" ca="1" si="892"/>
        <v>0</v>
      </c>
      <c r="DN136" s="93">
        <f t="shared" ca="1" si="892"/>
        <v>0</v>
      </c>
      <c r="DO136" s="93">
        <f t="shared" ca="1" si="892"/>
        <v>0</v>
      </c>
      <c r="DP136" s="93">
        <f t="shared" ca="1" si="892"/>
        <v>0</v>
      </c>
      <c r="DQ136" s="93">
        <f t="shared" ca="1" si="892"/>
        <v>0</v>
      </c>
      <c r="DR136" s="93">
        <f t="shared" ca="1" si="892"/>
        <v>0</v>
      </c>
      <c r="DS136" s="93">
        <f t="shared" ca="1" si="892"/>
        <v>0</v>
      </c>
      <c r="DT136" s="93">
        <f t="shared" ca="1" si="892"/>
        <v>0</v>
      </c>
      <c r="DU136" s="93">
        <f t="shared" ca="1" si="892"/>
        <v>0</v>
      </c>
      <c r="DV136" s="93">
        <f t="shared" ca="1" si="892"/>
        <v>0</v>
      </c>
      <c r="DW136" s="93">
        <f t="shared" ca="1" si="892"/>
        <v>0</v>
      </c>
      <c r="DX136" s="93">
        <f t="shared" ca="1" si="892"/>
        <v>0</v>
      </c>
      <c r="DY136" s="93">
        <f t="shared" ca="1" si="892"/>
        <v>0</v>
      </c>
      <c r="DZ136" s="93">
        <f t="shared" ca="1" si="892"/>
        <v>0</v>
      </c>
      <c r="EA136" s="93">
        <f t="shared" ca="1" si="892"/>
        <v>0</v>
      </c>
      <c r="EB136" s="93">
        <f t="shared" ca="1" si="892"/>
        <v>0</v>
      </c>
      <c r="EC136" s="93">
        <f t="shared" ca="1" si="892"/>
        <v>0</v>
      </c>
      <c r="ED136" s="93">
        <f t="shared" ca="1" si="892"/>
        <v>0</v>
      </c>
      <c r="EE136" s="93">
        <f t="shared" ca="1" si="892"/>
        <v>0</v>
      </c>
      <c r="EF136" s="93">
        <f t="shared" ca="1" si="892"/>
        <v>0</v>
      </c>
      <c r="EG136" s="93">
        <f t="shared" ca="1" si="892"/>
        <v>0</v>
      </c>
      <c r="EH136" s="93">
        <f t="shared" ca="1" si="892"/>
        <v>0</v>
      </c>
      <c r="EI136" s="93">
        <f t="shared" ca="1" si="892"/>
        <v>0</v>
      </c>
      <c r="EJ136" s="93">
        <f t="shared" ca="1" si="892"/>
        <v>0</v>
      </c>
      <c r="EK136" s="93">
        <f t="shared" ca="1" si="892"/>
        <v>0</v>
      </c>
      <c r="EL136" s="93">
        <f t="shared" ca="1" si="892"/>
        <v>0</v>
      </c>
      <c r="EM136" s="93">
        <f t="shared" ca="1" si="892"/>
        <v>0</v>
      </c>
      <c r="EO136" s="8"/>
      <c r="EP136" s="93"/>
      <c r="EQ136" s="8">
        <f t="shared" ca="1" si="887"/>
        <v>0</v>
      </c>
      <c r="ER136" s="8">
        <f t="shared" ca="1" si="776"/>
        <v>0</v>
      </c>
      <c r="ES136" s="8">
        <f t="shared" ca="1" si="777"/>
        <v>0</v>
      </c>
      <c r="ET136" s="8">
        <f t="shared" ca="1" si="778"/>
        <v>0</v>
      </c>
      <c r="EU136" s="8">
        <f t="shared" ca="1" si="779"/>
        <v>0</v>
      </c>
      <c r="EV136" s="8">
        <f t="shared" ca="1" si="780"/>
        <v>0</v>
      </c>
      <c r="EW136" s="8">
        <f t="shared" ca="1" si="781"/>
        <v>0</v>
      </c>
      <c r="EX136" s="8">
        <f t="shared" ca="1" si="782"/>
        <v>0</v>
      </c>
      <c r="EY136" s="8">
        <f t="shared" ca="1" si="783"/>
        <v>0</v>
      </c>
      <c r="EZ136" s="8">
        <f t="shared" ca="1" si="784"/>
        <v>0</v>
      </c>
      <c r="FA136" s="8">
        <f t="shared" ca="1" si="785"/>
        <v>0</v>
      </c>
      <c r="FB136" s="8">
        <f t="shared" ca="1" si="786"/>
        <v>0</v>
      </c>
      <c r="FC136" s="8">
        <f t="shared" ca="1" si="787"/>
        <v>0</v>
      </c>
      <c r="FD136" s="8">
        <f t="shared" ca="1" si="788"/>
        <v>0</v>
      </c>
      <c r="FE136" s="8">
        <f t="shared" ca="1" si="789"/>
        <v>0</v>
      </c>
      <c r="FF136" s="8">
        <f t="shared" ca="1" si="790"/>
        <v>0</v>
      </c>
      <c r="FG136" s="8">
        <f t="shared" ca="1" si="791"/>
        <v>0</v>
      </c>
      <c r="FH136" s="8">
        <f t="shared" ca="1" si="792"/>
        <v>0</v>
      </c>
      <c r="FI136" s="8">
        <f t="shared" ca="1" si="793"/>
        <v>0</v>
      </c>
      <c r="FJ136" s="8">
        <f t="shared" ca="1" si="794"/>
        <v>0</v>
      </c>
      <c r="FK136" s="8">
        <f t="shared" ca="1" si="795"/>
        <v>0</v>
      </c>
      <c r="FL136" s="8">
        <f t="shared" ca="1" si="796"/>
        <v>0</v>
      </c>
      <c r="FM136" s="8">
        <f t="shared" ca="1" si="797"/>
        <v>0</v>
      </c>
      <c r="FN136" s="8">
        <f t="shared" ca="1" si="798"/>
        <v>0</v>
      </c>
      <c r="FO136" s="8">
        <f t="shared" ca="1" si="799"/>
        <v>0</v>
      </c>
      <c r="FP136" s="8">
        <f t="shared" ca="1" si="800"/>
        <v>0</v>
      </c>
      <c r="FQ136" s="8">
        <f t="shared" ca="1" si="801"/>
        <v>0</v>
      </c>
      <c r="FR136" s="8">
        <f t="shared" ca="1" si="802"/>
        <v>0</v>
      </c>
      <c r="FS136" s="8">
        <f t="shared" ca="1" si="803"/>
        <v>0</v>
      </c>
      <c r="FT136" s="8">
        <f t="shared" ca="1" si="804"/>
        <v>0</v>
      </c>
      <c r="FU136" s="8">
        <f t="shared" ca="1" si="805"/>
        <v>0</v>
      </c>
      <c r="FV136" s="8">
        <f t="shared" ca="1" si="806"/>
        <v>0</v>
      </c>
      <c r="FW136" s="8">
        <f t="shared" ca="1" si="807"/>
        <v>0</v>
      </c>
      <c r="FX136" s="8">
        <f t="shared" ca="1" si="808"/>
        <v>0</v>
      </c>
      <c r="FY136" s="8">
        <f t="shared" ca="1" si="809"/>
        <v>0</v>
      </c>
      <c r="FZ136" s="8">
        <f t="shared" ca="1" si="810"/>
        <v>0</v>
      </c>
      <c r="GA136" s="8">
        <f t="shared" ca="1" si="811"/>
        <v>0</v>
      </c>
      <c r="GB136" s="8">
        <f t="shared" ca="1" si="812"/>
        <v>0</v>
      </c>
      <c r="GC136" s="8">
        <f t="shared" ca="1" si="813"/>
        <v>0</v>
      </c>
      <c r="GD136" s="8">
        <f t="shared" ca="1" si="814"/>
        <v>0</v>
      </c>
      <c r="GE136" s="8">
        <f t="shared" ca="1" si="815"/>
        <v>0</v>
      </c>
      <c r="GF136" s="8">
        <f t="shared" ca="1" si="816"/>
        <v>0</v>
      </c>
      <c r="GG136" s="8">
        <f t="shared" ca="1" si="817"/>
        <v>0</v>
      </c>
      <c r="GH136" s="8">
        <f t="shared" ca="1" si="818"/>
        <v>0</v>
      </c>
      <c r="GI136" s="8">
        <f t="shared" ca="1" si="819"/>
        <v>0</v>
      </c>
      <c r="GJ136" s="8">
        <f t="shared" ca="1" si="820"/>
        <v>0</v>
      </c>
      <c r="GK136" s="8">
        <f t="shared" ca="1" si="821"/>
        <v>0</v>
      </c>
      <c r="GL136" s="8">
        <f t="shared" ca="1" si="822"/>
        <v>0</v>
      </c>
      <c r="GM136" s="8">
        <f t="shared" ca="1" si="823"/>
        <v>0</v>
      </c>
      <c r="GN136" s="8">
        <f t="shared" ca="1" si="824"/>
        <v>0</v>
      </c>
      <c r="GO136" s="8">
        <f t="shared" ca="1" si="825"/>
        <v>0</v>
      </c>
      <c r="GP136" s="8">
        <f t="shared" ca="1" si="826"/>
        <v>0</v>
      </c>
      <c r="GQ136" s="8">
        <f t="shared" ca="1" si="827"/>
        <v>0</v>
      </c>
      <c r="GR136" s="8">
        <f t="shared" ca="1" si="828"/>
        <v>0</v>
      </c>
      <c r="GS136" s="8">
        <f t="shared" ca="1" si="829"/>
        <v>0</v>
      </c>
      <c r="GT136" s="8">
        <f t="shared" ca="1" si="830"/>
        <v>0</v>
      </c>
      <c r="GU136" s="8">
        <f t="shared" ca="1" si="831"/>
        <v>0</v>
      </c>
      <c r="GV136" s="8">
        <f t="shared" ca="1" si="832"/>
        <v>0</v>
      </c>
      <c r="GW136" s="8">
        <f t="shared" ca="1" si="833"/>
        <v>0</v>
      </c>
      <c r="GX136" s="8">
        <f t="shared" ca="1" si="834"/>
        <v>0</v>
      </c>
      <c r="GY136" s="8">
        <f t="shared" ca="1" si="835"/>
        <v>0</v>
      </c>
      <c r="GZ136" s="8">
        <f t="shared" ca="1" si="836"/>
        <v>0</v>
      </c>
      <c r="HA136" s="8">
        <f t="shared" ca="1" si="837"/>
        <v>0</v>
      </c>
      <c r="HB136" s="8">
        <f t="shared" ca="1" si="838"/>
        <v>0</v>
      </c>
      <c r="HC136" s="8">
        <f t="shared" ca="1" si="839"/>
        <v>0</v>
      </c>
      <c r="HD136" s="8">
        <f t="shared" ca="1" si="840"/>
        <v>0</v>
      </c>
      <c r="HE136" s="8">
        <f t="shared" ca="1" si="841"/>
        <v>0</v>
      </c>
      <c r="HF136" s="8">
        <f t="shared" ca="1" si="842"/>
        <v>0</v>
      </c>
      <c r="HG136" s="8">
        <f t="shared" ca="1" si="843"/>
        <v>0</v>
      </c>
      <c r="HH136" s="8">
        <f t="shared" ca="1" si="844"/>
        <v>0</v>
      </c>
      <c r="HI136" s="8">
        <f t="shared" ca="1" si="845"/>
        <v>0</v>
      </c>
      <c r="HJ136" s="8">
        <f t="shared" ca="1" si="846"/>
        <v>0</v>
      </c>
      <c r="HK136" s="8">
        <f t="shared" ca="1" si="847"/>
        <v>0</v>
      </c>
      <c r="HL136" s="8">
        <f t="shared" ca="1" si="848"/>
        <v>0</v>
      </c>
      <c r="HM136" s="8">
        <f t="shared" ca="1" si="849"/>
        <v>0</v>
      </c>
      <c r="HN136" s="8">
        <f t="shared" ca="1" si="850"/>
        <v>0</v>
      </c>
      <c r="HO136" s="8">
        <f t="shared" ca="1" si="851"/>
        <v>0</v>
      </c>
      <c r="HP136" s="8">
        <f t="shared" ca="1" si="852"/>
        <v>0</v>
      </c>
      <c r="HQ136" s="8">
        <f t="shared" ca="1" si="853"/>
        <v>0</v>
      </c>
      <c r="HR136" s="8">
        <f t="shared" ca="1" si="854"/>
        <v>0</v>
      </c>
      <c r="HS136" s="8">
        <f t="shared" ca="1" si="855"/>
        <v>0</v>
      </c>
      <c r="HT136" s="8">
        <f t="shared" ca="1" si="856"/>
        <v>0</v>
      </c>
      <c r="HU136" s="8">
        <f t="shared" ca="1" si="857"/>
        <v>0</v>
      </c>
      <c r="HV136" s="8">
        <f t="shared" ca="1" si="858"/>
        <v>0</v>
      </c>
      <c r="HW136" s="8">
        <f t="shared" ca="1" si="859"/>
        <v>0</v>
      </c>
      <c r="HX136" s="8">
        <f t="shared" ca="1" si="860"/>
        <v>0</v>
      </c>
      <c r="HY136" s="8">
        <f t="shared" ca="1" si="861"/>
        <v>0</v>
      </c>
      <c r="HZ136" s="8">
        <f t="shared" ca="1" si="862"/>
        <v>0</v>
      </c>
      <c r="IA136" s="8">
        <f t="shared" ca="1" si="863"/>
        <v>0</v>
      </c>
      <c r="IB136" s="8">
        <f t="shared" ca="1" si="864"/>
        <v>0</v>
      </c>
      <c r="IC136" s="8">
        <f t="shared" ca="1" si="865"/>
        <v>0</v>
      </c>
      <c r="ID136" s="8">
        <f t="shared" ca="1" si="866"/>
        <v>0</v>
      </c>
      <c r="IE136" s="8">
        <f t="shared" ca="1" si="867"/>
        <v>0</v>
      </c>
      <c r="IF136" s="8">
        <f t="shared" ca="1" si="868"/>
        <v>0</v>
      </c>
      <c r="IG136" s="8">
        <f t="shared" ca="1" si="869"/>
        <v>0</v>
      </c>
      <c r="IH136" s="8">
        <f t="shared" ca="1" si="870"/>
        <v>0</v>
      </c>
      <c r="II136" s="8">
        <f t="shared" ca="1" si="871"/>
        <v>0</v>
      </c>
      <c r="IJ136" s="8">
        <f t="shared" ca="1" si="872"/>
        <v>0</v>
      </c>
      <c r="IK136" s="8">
        <f t="shared" ca="1" si="873"/>
        <v>0</v>
      </c>
      <c r="IL136" s="8">
        <f t="shared" ca="1" si="874"/>
        <v>0</v>
      </c>
      <c r="IM136" s="8">
        <f t="shared" ca="1" si="875"/>
        <v>0</v>
      </c>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row>
    <row r="137" spans="1:348" ht="18.399999999999999">
      <c r="A137" s="29"/>
      <c r="B137" s="16"/>
      <c r="C137" s="249"/>
      <c r="D137" s="249"/>
      <c r="E137" s="156"/>
      <c r="F137" s="156"/>
      <c r="G137" s="157"/>
      <c r="H137" s="117" t="str">
        <f>IFERROR(VLOOKUP(E137, 'General Project Info'!$C$32:$I$42, 7, FALSE), "")</f>
        <v/>
      </c>
      <c r="I137" s="118">
        <f>IFERROR(Y137*VLOOKUP(E137, 'General Project Info'!$R$32:$T$42, 3, FALSE), 0)</f>
        <v>0</v>
      </c>
      <c r="J137" s="119">
        <f t="shared" si="891"/>
        <v>0</v>
      </c>
      <c r="K137" s="119">
        <f t="shared" si="876"/>
        <v>0</v>
      </c>
      <c r="L137" s="162"/>
      <c r="M137" s="162"/>
      <c r="N137" s="163"/>
      <c r="O137" s="163"/>
      <c r="P137" s="163"/>
      <c r="Q137" s="153">
        <f t="shared" si="769"/>
        <v>0</v>
      </c>
      <c r="R137" s="16"/>
      <c r="S137" s="29"/>
      <c r="U137" s="26">
        <f>IFERROR(VLOOKUP($E137, 'Unit Conversions Array'!$B$4:$AA$24, 26, FALSE),0)</f>
        <v>0</v>
      </c>
      <c r="V137">
        <f>VLOOKUP(E137, 'General Project Info'!$R$32:$W$42, 6, FALSE)</f>
        <v>1</v>
      </c>
      <c r="W137">
        <f t="shared" si="770"/>
        <v>0</v>
      </c>
      <c r="X137">
        <f>IFERROR(G137*INDEX('Unit Conversions Array'!$E$4:$Y$24, MATCH('Scenarios &amp; Measures'!E137, 'Unit Conversions Array'!$B$4:$B$24, 0), MATCH('Scenarios &amp; Measures'!H137, 'Unit Conversions Array'!$E$3:$Y$3, 0)), 0)</f>
        <v>0</v>
      </c>
      <c r="Y137" s="8">
        <f t="shared" si="877"/>
        <v>0</v>
      </c>
      <c r="Z137" s="111" t="str">
        <f t="shared" si="893"/>
        <v/>
      </c>
      <c r="AA137" s="111">
        <f>IFERROR(IF(AND(U137=1,E137="Electricity"),Y137*INDEX('Scenarios &amp; Measures'!$AQ$153:$EM$153,1,MATCH(F137+1,'Scenarios &amp; Measures'!$AQ$152:$EM$152,0)), IF(U137=1,$Y137*VLOOKUP($E137, 'General Project Info'!$R$32:$W$42, 5, FALSE),0)),0)</f>
        <v>0</v>
      </c>
      <c r="AB137" s="93">
        <f>IF(E137="Electricity",Y137*SUM(INDEX('Scenarios &amp; Measures'!$AQ$153:$EM$153,1,MATCH(F137+1,'Scenarios &amp; Measures'!$AQ$152:$EM$152,0)):INDEX('Scenarios &amp; Measures'!$AQ$153:$EM$153,1,MATCH(F137+'General Project Info'!$F$20,'Scenarios &amp; Measures'!$AQ$152:$EM$152,0))),SUMIF(E137,"Solar_PV_or_Wind",J137)*$Y$10)</f>
        <v>0</v>
      </c>
      <c r="AC137" s="111">
        <f>IFERROR(IF(U137=0, Y137*VLOOKUP(E137, 'General Project Info'!$R$32:$W$42, 5, FALSE), 0), 0)</f>
        <v>0</v>
      </c>
      <c r="AD137" s="11">
        <f t="shared" si="890"/>
        <v>0</v>
      </c>
      <c r="AE137" s="11">
        <f t="shared" si="879"/>
        <v>20</v>
      </c>
      <c r="AF137" s="11">
        <f t="shared" si="880"/>
        <v>-20</v>
      </c>
      <c r="AG137" s="11">
        <f t="shared" si="881"/>
        <v>0</v>
      </c>
      <c r="AH137">
        <f t="shared" si="771"/>
        <v>0</v>
      </c>
      <c r="AI137" s="116">
        <f t="shared" ca="1" si="882"/>
        <v>0</v>
      </c>
      <c r="AJ137" s="116">
        <f t="shared" ca="1" si="883"/>
        <v>0</v>
      </c>
      <c r="AK137" s="11">
        <f t="shared" ca="1" si="884"/>
        <v>0</v>
      </c>
      <c r="AL137" s="11">
        <f>IF($W$10="RECs", -AA137/VLOOKUP("RECs", 'General Project Info'!$R$32:$W$42, 5, FALSE)*$W$11*IF($Y$11=$AB$12, $Y$10, (1/($AB$12-$Y$11))*(1-($Y$11/$AB$12)^$Y$10)*$AB$12), 0)</f>
        <v>0</v>
      </c>
      <c r="AM137" s="11">
        <f t="shared" si="772"/>
        <v>0</v>
      </c>
      <c r="AN137" s="11">
        <f t="shared" si="773"/>
        <v>0</v>
      </c>
      <c r="AO137" s="11">
        <f t="shared" ca="1" si="885"/>
        <v>0</v>
      </c>
      <c r="AQ137" s="93">
        <f t="shared" ca="1" si="886"/>
        <v>0</v>
      </c>
      <c r="AR137" s="93">
        <f t="shared" ca="1" si="894"/>
        <v>0</v>
      </c>
      <c r="AS137" s="93">
        <f t="shared" ca="1" si="894"/>
        <v>0</v>
      </c>
      <c r="AT137" s="93">
        <f t="shared" ca="1" si="894"/>
        <v>0</v>
      </c>
      <c r="AU137" s="93">
        <f t="shared" ca="1" si="894"/>
        <v>0</v>
      </c>
      <c r="AV137" s="93">
        <f t="shared" ca="1" si="894"/>
        <v>0</v>
      </c>
      <c r="AW137" s="93">
        <f t="shared" ca="1" si="894"/>
        <v>0</v>
      </c>
      <c r="AX137" s="93">
        <f t="shared" ca="1" si="894"/>
        <v>0</v>
      </c>
      <c r="AY137" s="93">
        <f t="shared" ca="1" si="894"/>
        <v>0</v>
      </c>
      <c r="AZ137" s="93">
        <f t="shared" ca="1" si="894"/>
        <v>0</v>
      </c>
      <c r="BA137" s="93">
        <f t="shared" ca="1" si="894"/>
        <v>0</v>
      </c>
      <c r="BB137" s="93">
        <f t="shared" ca="1" si="894"/>
        <v>0</v>
      </c>
      <c r="BC137" s="93">
        <f t="shared" ca="1" si="894"/>
        <v>0</v>
      </c>
      <c r="BD137" s="93">
        <f t="shared" ca="1" si="894"/>
        <v>0</v>
      </c>
      <c r="BE137" s="93">
        <f t="shared" ca="1" si="894"/>
        <v>0</v>
      </c>
      <c r="BF137" s="93">
        <f t="shared" ca="1" si="894"/>
        <v>0</v>
      </c>
      <c r="BG137" s="93">
        <f t="shared" ca="1" si="894"/>
        <v>0</v>
      </c>
      <c r="BH137" s="93">
        <f t="shared" ca="1" si="894"/>
        <v>0</v>
      </c>
      <c r="BI137" s="93">
        <f t="shared" ca="1" si="894"/>
        <v>0</v>
      </c>
      <c r="BJ137" s="93">
        <f t="shared" ca="1" si="894"/>
        <v>0</v>
      </c>
      <c r="BK137" s="93">
        <f t="shared" ca="1" si="894"/>
        <v>0</v>
      </c>
      <c r="BL137" s="93">
        <f t="shared" ca="1" si="894"/>
        <v>0</v>
      </c>
      <c r="BM137" s="93">
        <f t="shared" ca="1" si="894"/>
        <v>0</v>
      </c>
      <c r="BN137" s="93">
        <f t="shared" ca="1" si="894"/>
        <v>0</v>
      </c>
      <c r="BO137" s="93">
        <f t="shared" ca="1" si="894"/>
        <v>0</v>
      </c>
      <c r="BP137" s="93">
        <f t="shared" ca="1" si="894"/>
        <v>0</v>
      </c>
      <c r="BQ137" s="93">
        <f t="shared" ca="1" si="894"/>
        <v>0</v>
      </c>
      <c r="BR137" s="93">
        <f t="shared" ca="1" si="894"/>
        <v>0</v>
      </c>
      <c r="BS137" s="93">
        <f t="shared" ca="1" si="894"/>
        <v>0</v>
      </c>
      <c r="BT137" s="93">
        <f t="shared" ca="1" si="894"/>
        <v>0</v>
      </c>
      <c r="BU137" s="93">
        <f t="shared" ca="1" si="894"/>
        <v>0</v>
      </c>
      <c r="BV137" s="93">
        <f t="shared" ca="1" si="894"/>
        <v>0</v>
      </c>
      <c r="BW137" s="93">
        <f t="shared" ca="1" si="894"/>
        <v>0</v>
      </c>
      <c r="BX137" s="93">
        <f t="shared" ca="1" si="894"/>
        <v>0</v>
      </c>
      <c r="BY137" s="93">
        <f t="shared" ca="1" si="894"/>
        <v>0</v>
      </c>
      <c r="BZ137" s="93">
        <f t="shared" ca="1" si="894"/>
        <v>0</v>
      </c>
      <c r="CA137" s="93">
        <f t="shared" ca="1" si="894"/>
        <v>0</v>
      </c>
      <c r="CB137" s="93">
        <f t="shared" ca="1" si="894"/>
        <v>0</v>
      </c>
      <c r="CC137" s="93">
        <f t="shared" ca="1" si="894"/>
        <v>0</v>
      </c>
      <c r="CD137" s="93">
        <f t="shared" ca="1" si="894"/>
        <v>0</v>
      </c>
      <c r="CE137" s="93">
        <f t="shared" ca="1" si="894"/>
        <v>0</v>
      </c>
      <c r="CF137" s="93">
        <f t="shared" ca="1" si="894"/>
        <v>0</v>
      </c>
      <c r="CG137" s="93">
        <f t="shared" ca="1" si="894"/>
        <v>0</v>
      </c>
      <c r="CH137" s="93">
        <f t="shared" ca="1" si="894"/>
        <v>0</v>
      </c>
      <c r="CI137" s="93">
        <f t="shared" ca="1" si="894"/>
        <v>0</v>
      </c>
      <c r="CJ137" s="93">
        <f t="shared" ca="1" si="894"/>
        <v>0</v>
      </c>
      <c r="CK137" s="93">
        <f t="shared" ca="1" si="894"/>
        <v>0</v>
      </c>
      <c r="CL137" s="93">
        <f t="shared" ca="1" si="894"/>
        <v>0</v>
      </c>
      <c r="CM137" s="93">
        <f t="shared" ca="1" si="894"/>
        <v>0</v>
      </c>
      <c r="CN137" s="93">
        <f t="shared" ca="1" si="894"/>
        <v>0</v>
      </c>
      <c r="CO137" s="93">
        <f t="shared" ca="1" si="894"/>
        <v>0</v>
      </c>
      <c r="CP137" s="93">
        <f t="shared" ca="1" si="894"/>
        <v>0</v>
      </c>
      <c r="CQ137" s="93">
        <f t="shared" ca="1" si="894"/>
        <v>0</v>
      </c>
      <c r="CR137" s="93">
        <f t="shared" ca="1" si="894"/>
        <v>0</v>
      </c>
      <c r="CS137" s="93">
        <f t="shared" ca="1" si="894"/>
        <v>0</v>
      </c>
      <c r="CT137" s="93">
        <f t="shared" ca="1" si="894"/>
        <v>0</v>
      </c>
      <c r="CU137" s="93">
        <f t="shared" ca="1" si="894"/>
        <v>0</v>
      </c>
      <c r="CV137" s="93">
        <f t="shared" ca="1" si="894"/>
        <v>0</v>
      </c>
      <c r="CW137" s="93">
        <f t="shared" ca="1" si="894"/>
        <v>0</v>
      </c>
      <c r="CX137" s="93">
        <f t="shared" ca="1" si="894"/>
        <v>0</v>
      </c>
      <c r="CY137" s="93">
        <f t="shared" ca="1" si="894"/>
        <v>0</v>
      </c>
      <c r="CZ137" s="93">
        <f t="shared" ca="1" si="894"/>
        <v>0</v>
      </c>
      <c r="DA137" s="93">
        <f t="shared" ca="1" si="894"/>
        <v>0</v>
      </c>
      <c r="DB137" s="93">
        <f t="shared" ca="1" si="894"/>
        <v>0</v>
      </c>
      <c r="DC137" s="93">
        <f t="shared" ca="1" si="894"/>
        <v>0</v>
      </c>
      <c r="DD137" s="93">
        <f t="shared" ca="1" si="892"/>
        <v>0</v>
      </c>
      <c r="DE137" s="93">
        <f t="shared" ca="1" si="892"/>
        <v>0</v>
      </c>
      <c r="DF137" s="93">
        <f t="shared" ca="1" si="892"/>
        <v>0</v>
      </c>
      <c r="DG137" s="93">
        <f t="shared" ca="1" si="892"/>
        <v>0</v>
      </c>
      <c r="DH137" s="93">
        <f t="shared" ca="1" si="892"/>
        <v>0</v>
      </c>
      <c r="DI137" s="93">
        <f t="shared" ca="1" si="892"/>
        <v>0</v>
      </c>
      <c r="DJ137" s="93">
        <f t="shared" ca="1" si="892"/>
        <v>0</v>
      </c>
      <c r="DK137" s="93">
        <f t="shared" ca="1" si="892"/>
        <v>0</v>
      </c>
      <c r="DL137" s="93">
        <f t="shared" ca="1" si="892"/>
        <v>0</v>
      </c>
      <c r="DM137" s="93">
        <f t="shared" ca="1" si="892"/>
        <v>0</v>
      </c>
      <c r="DN137" s="93">
        <f t="shared" ca="1" si="892"/>
        <v>0</v>
      </c>
      <c r="DO137" s="93">
        <f t="shared" ca="1" si="892"/>
        <v>0</v>
      </c>
      <c r="DP137" s="93">
        <f t="shared" ca="1" si="892"/>
        <v>0</v>
      </c>
      <c r="DQ137" s="93">
        <f t="shared" ca="1" si="892"/>
        <v>0</v>
      </c>
      <c r="DR137" s="93">
        <f t="shared" ca="1" si="892"/>
        <v>0</v>
      </c>
      <c r="DS137" s="93">
        <f t="shared" ca="1" si="892"/>
        <v>0</v>
      </c>
      <c r="DT137" s="93">
        <f t="shared" ca="1" si="892"/>
        <v>0</v>
      </c>
      <c r="DU137" s="93">
        <f t="shared" ca="1" si="892"/>
        <v>0</v>
      </c>
      <c r="DV137" s="93">
        <f t="shared" ca="1" si="892"/>
        <v>0</v>
      </c>
      <c r="DW137" s="93">
        <f t="shared" ca="1" si="892"/>
        <v>0</v>
      </c>
      <c r="DX137" s="93">
        <f t="shared" ca="1" si="892"/>
        <v>0</v>
      </c>
      <c r="DY137" s="93">
        <f t="shared" ca="1" si="892"/>
        <v>0</v>
      </c>
      <c r="DZ137" s="93">
        <f t="shared" ca="1" si="892"/>
        <v>0</v>
      </c>
      <c r="EA137" s="93">
        <f t="shared" ca="1" si="892"/>
        <v>0</v>
      </c>
      <c r="EB137" s="93">
        <f t="shared" ca="1" si="892"/>
        <v>0</v>
      </c>
      <c r="EC137" s="93">
        <f t="shared" ca="1" si="892"/>
        <v>0</v>
      </c>
      <c r="ED137" s="93">
        <f t="shared" ca="1" si="892"/>
        <v>0</v>
      </c>
      <c r="EE137" s="93">
        <f t="shared" ca="1" si="892"/>
        <v>0</v>
      </c>
      <c r="EF137" s="93">
        <f t="shared" ca="1" si="892"/>
        <v>0</v>
      </c>
      <c r="EG137" s="93">
        <f t="shared" ca="1" si="892"/>
        <v>0</v>
      </c>
      <c r="EH137" s="93">
        <f t="shared" ca="1" si="892"/>
        <v>0</v>
      </c>
      <c r="EI137" s="93">
        <f t="shared" ca="1" si="892"/>
        <v>0</v>
      </c>
      <c r="EJ137" s="93">
        <f t="shared" ca="1" si="892"/>
        <v>0</v>
      </c>
      <c r="EK137" s="93">
        <f t="shared" ca="1" si="892"/>
        <v>0</v>
      </c>
      <c r="EL137" s="93">
        <f t="shared" ca="1" si="892"/>
        <v>0</v>
      </c>
      <c r="EM137" s="93">
        <f t="shared" ca="1" si="892"/>
        <v>0</v>
      </c>
      <c r="EO137" s="8"/>
      <c r="EP137" s="93"/>
      <c r="EQ137" s="8">
        <f t="shared" ca="1" si="887"/>
        <v>0</v>
      </c>
      <c r="ER137" s="8">
        <f t="shared" ca="1" si="776"/>
        <v>0</v>
      </c>
      <c r="ES137" s="8">
        <f t="shared" ca="1" si="777"/>
        <v>0</v>
      </c>
      <c r="ET137" s="8">
        <f t="shared" ca="1" si="778"/>
        <v>0</v>
      </c>
      <c r="EU137" s="8">
        <f t="shared" ca="1" si="779"/>
        <v>0</v>
      </c>
      <c r="EV137" s="8">
        <f t="shared" ca="1" si="780"/>
        <v>0</v>
      </c>
      <c r="EW137" s="8">
        <f t="shared" ca="1" si="781"/>
        <v>0</v>
      </c>
      <c r="EX137" s="8">
        <f t="shared" ca="1" si="782"/>
        <v>0</v>
      </c>
      <c r="EY137" s="8">
        <f t="shared" ca="1" si="783"/>
        <v>0</v>
      </c>
      <c r="EZ137" s="8">
        <f t="shared" ca="1" si="784"/>
        <v>0</v>
      </c>
      <c r="FA137" s="8">
        <f t="shared" ca="1" si="785"/>
        <v>0</v>
      </c>
      <c r="FB137" s="8">
        <f t="shared" ca="1" si="786"/>
        <v>0</v>
      </c>
      <c r="FC137" s="8">
        <f t="shared" ca="1" si="787"/>
        <v>0</v>
      </c>
      <c r="FD137" s="8">
        <f t="shared" ca="1" si="788"/>
        <v>0</v>
      </c>
      <c r="FE137" s="8">
        <f t="shared" ca="1" si="789"/>
        <v>0</v>
      </c>
      <c r="FF137" s="8">
        <f t="shared" ca="1" si="790"/>
        <v>0</v>
      </c>
      <c r="FG137" s="8">
        <f t="shared" ca="1" si="791"/>
        <v>0</v>
      </c>
      <c r="FH137" s="8">
        <f t="shared" ca="1" si="792"/>
        <v>0</v>
      </c>
      <c r="FI137" s="8">
        <f t="shared" ca="1" si="793"/>
        <v>0</v>
      </c>
      <c r="FJ137" s="8">
        <f t="shared" ca="1" si="794"/>
        <v>0</v>
      </c>
      <c r="FK137" s="8">
        <f t="shared" ca="1" si="795"/>
        <v>0</v>
      </c>
      <c r="FL137" s="8">
        <f t="shared" ca="1" si="796"/>
        <v>0</v>
      </c>
      <c r="FM137" s="8">
        <f t="shared" ca="1" si="797"/>
        <v>0</v>
      </c>
      <c r="FN137" s="8">
        <f t="shared" ca="1" si="798"/>
        <v>0</v>
      </c>
      <c r="FO137" s="8">
        <f t="shared" ca="1" si="799"/>
        <v>0</v>
      </c>
      <c r="FP137" s="8">
        <f t="shared" ca="1" si="800"/>
        <v>0</v>
      </c>
      <c r="FQ137" s="8">
        <f t="shared" ca="1" si="801"/>
        <v>0</v>
      </c>
      <c r="FR137" s="8">
        <f t="shared" ca="1" si="802"/>
        <v>0</v>
      </c>
      <c r="FS137" s="8">
        <f t="shared" ca="1" si="803"/>
        <v>0</v>
      </c>
      <c r="FT137" s="8">
        <f t="shared" ca="1" si="804"/>
        <v>0</v>
      </c>
      <c r="FU137" s="8">
        <f t="shared" ca="1" si="805"/>
        <v>0</v>
      </c>
      <c r="FV137" s="8">
        <f t="shared" ca="1" si="806"/>
        <v>0</v>
      </c>
      <c r="FW137" s="8">
        <f t="shared" ca="1" si="807"/>
        <v>0</v>
      </c>
      <c r="FX137" s="8">
        <f t="shared" ca="1" si="808"/>
        <v>0</v>
      </c>
      <c r="FY137" s="8">
        <f t="shared" ca="1" si="809"/>
        <v>0</v>
      </c>
      <c r="FZ137" s="8">
        <f t="shared" ca="1" si="810"/>
        <v>0</v>
      </c>
      <c r="GA137" s="8">
        <f t="shared" ca="1" si="811"/>
        <v>0</v>
      </c>
      <c r="GB137" s="8">
        <f t="shared" ca="1" si="812"/>
        <v>0</v>
      </c>
      <c r="GC137" s="8">
        <f t="shared" ca="1" si="813"/>
        <v>0</v>
      </c>
      <c r="GD137" s="8">
        <f t="shared" ca="1" si="814"/>
        <v>0</v>
      </c>
      <c r="GE137" s="8">
        <f t="shared" ca="1" si="815"/>
        <v>0</v>
      </c>
      <c r="GF137" s="8">
        <f t="shared" ca="1" si="816"/>
        <v>0</v>
      </c>
      <c r="GG137" s="8">
        <f t="shared" ca="1" si="817"/>
        <v>0</v>
      </c>
      <c r="GH137" s="8">
        <f t="shared" ca="1" si="818"/>
        <v>0</v>
      </c>
      <c r="GI137" s="8">
        <f t="shared" ca="1" si="819"/>
        <v>0</v>
      </c>
      <c r="GJ137" s="8">
        <f t="shared" ca="1" si="820"/>
        <v>0</v>
      </c>
      <c r="GK137" s="8">
        <f t="shared" ca="1" si="821"/>
        <v>0</v>
      </c>
      <c r="GL137" s="8">
        <f t="shared" ca="1" si="822"/>
        <v>0</v>
      </c>
      <c r="GM137" s="8">
        <f t="shared" ca="1" si="823"/>
        <v>0</v>
      </c>
      <c r="GN137" s="8">
        <f t="shared" ca="1" si="824"/>
        <v>0</v>
      </c>
      <c r="GO137" s="8">
        <f t="shared" ca="1" si="825"/>
        <v>0</v>
      </c>
      <c r="GP137" s="8">
        <f t="shared" ca="1" si="826"/>
        <v>0</v>
      </c>
      <c r="GQ137" s="8">
        <f t="shared" ca="1" si="827"/>
        <v>0</v>
      </c>
      <c r="GR137" s="8">
        <f t="shared" ca="1" si="828"/>
        <v>0</v>
      </c>
      <c r="GS137" s="8">
        <f t="shared" ca="1" si="829"/>
        <v>0</v>
      </c>
      <c r="GT137" s="8">
        <f t="shared" ca="1" si="830"/>
        <v>0</v>
      </c>
      <c r="GU137" s="8">
        <f t="shared" ca="1" si="831"/>
        <v>0</v>
      </c>
      <c r="GV137" s="8">
        <f t="shared" ca="1" si="832"/>
        <v>0</v>
      </c>
      <c r="GW137" s="8">
        <f t="shared" ca="1" si="833"/>
        <v>0</v>
      </c>
      <c r="GX137" s="8">
        <f t="shared" ca="1" si="834"/>
        <v>0</v>
      </c>
      <c r="GY137" s="8">
        <f t="shared" ca="1" si="835"/>
        <v>0</v>
      </c>
      <c r="GZ137" s="8">
        <f t="shared" ca="1" si="836"/>
        <v>0</v>
      </c>
      <c r="HA137" s="8">
        <f t="shared" ca="1" si="837"/>
        <v>0</v>
      </c>
      <c r="HB137" s="8">
        <f t="shared" ca="1" si="838"/>
        <v>0</v>
      </c>
      <c r="HC137" s="8">
        <f t="shared" ca="1" si="839"/>
        <v>0</v>
      </c>
      <c r="HD137" s="8">
        <f t="shared" ca="1" si="840"/>
        <v>0</v>
      </c>
      <c r="HE137" s="8">
        <f t="shared" ca="1" si="841"/>
        <v>0</v>
      </c>
      <c r="HF137" s="8">
        <f t="shared" ca="1" si="842"/>
        <v>0</v>
      </c>
      <c r="HG137" s="8">
        <f t="shared" ca="1" si="843"/>
        <v>0</v>
      </c>
      <c r="HH137" s="8">
        <f t="shared" ca="1" si="844"/>
        <v>0</v>
      </c>
      <c r="HI137" s="8">
        <f t="shared" ca="1" si="845"/>
        <v>0</v>
      </c>
      <c r="HJ137" s="8">
        <f t="shared" ca="1" si="846"/>
        <v>0</v>
      </c>
      <c r="HK137" s="8">
        <f t="shared" ca="1" si="847"/>
        <v>0</v>
      </c>
      <c r="HL137" s="8">
        <f t="shared" ca="1" si="848"/>
        <v>0</v>
      </c>
      <c r="HM137" s="8">
        <f t="shared" ca="1" si="849"/>
        <v>0</v>
      </c>
      <c r="HN137" s="8">
        <f t="shared" ca="1" si="850"/>
        <v>0</v>
      </c>
      <c r="HO137" s="8">
        <f t="shared" ca="1" si="851"/>
        <v>0</v>
      </c>
      <c r="HP137" s="8">
        <f t="shared" ca="1" si="852"/>
        <v>0</v>
      </c>
      <c r="HQ137" s="8">
        <f t="shared" ca="1" si="853"/>
        <v>0</v>
      </c>
      <c r="HR137" s="8">
        <f t="shared" ca="1" si="854"/>
        <v>0</v>
      </c>
      <c r="HS137" s="8">
        <f t="shared" ca="1" si="855"/>
        <v>0</v>
      </c>
      <c r="HT137" s="8">
        <f t="shared" ca="1" si="856"/>
        <v>0</v>
      </c>
      <c r="HU137" s="8">
        <f t="shared" ca="1" si="857"/>
        <v>0</v>
      </c>
      <c r="HV137" s="8">
        <f t="shared" ca="1" si="858"/>
        <v>0</v>
      </c>
      <c r="HW137" s="8">
        <f t="shared" ca="1" si="859"/>
        <v>0</v>
      </c>
      <c r="HX137" s="8">
        <f t="shared" ca="1" si="860"/>
        <v>0</v>
      </c>
      <c r="HY137" s="8">
        <f t="shared" ca="1" si="861"/>
        <v>0</v>
      </c>
      <c r="HZ137" s="8">
        <f t="shared" ca="1" si="862"/>
        <v>0</v>
      </c>
      <c r="IA137" s="8">
        <f t="shared" ca="1" si="863"/>
        <v>0</v>
      </c>
      <c r="IB137" s="8">
        <f t="shared" ca="1" si="864"/>
        <v>0</v>
      </c>
      <c r="IC137" s="8">
        <f t="shared" ca="1" si="865"/>
        <v>0</v>
      </c>
      <c r="ID137" s="8">
        <f t="shared" ca="1" si="866"/>
        <v>0</v>
      </c>
      <c r="IE137" s="8">
        <f t="shared" ca="1" si="867"/>
        <v>0</v>
      </c>
      <c r="IF137" s="8">
        <f t="shared" ca="1" si="868"/>
        <v>0</v>
      </c>
      <c r="IG137" s="8">
        <f t="shared" ca="1" si="869"/>
        <v>0</v>
      </c>
      <c r="IH137" s="8">
        <f t="shared" ca="1" si="870"/>
        <v>0</v>
      </c>
      <c r="II137" s="8">
        <f t="shared" ca="1" si="871"/>
        <v>0</v>
      </c>
      <c r="IJ137" s="8">
        <f t="shared" ca="1" si="872"/>
        <v>0</v>
      </c>
      <c r="IK137" s="8">
        <f t="shared" ca="1" si="873"/>
        <v>0</v>
      </c>
      <c r="IL137" s="8">
        <f t="shared" ca="1" si="874"/>
        <v>0</v>
      </c>
      <c r="IM137" s="8">
        <f t="shared" ca="1" si="875"/>
        <v>0</v>
      </c>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row>
    <row r="138" spans="1:348" ht="18.399999999999999">
      <c r="A138" s="29"/>
      <c r="B138" s="16"/>
      <c r="C138" s="249"/>
      <c r="D138" s="249"/>
      <c r="E138" s="156"/>
      <c r="F138" s="156"/>
      <c r="G138" s="157"/>
      <c r="H138" s="117" t="str">
        <f>IFERROR(VLOOKUP(E138, 'General Project Info'!$C$32:$I$42, 7, FALSE), "")</f>
        <v/>
      </c>
      <c r="I138" s="118">
        <f>IFERROR(Y138*VLOOKUP(E138, 'General Project Info'!$R$32:$T$42, 3, FALSE), 0)</f>
        <v>0</v>
      </c>
      <c r="J138" s="119">
        <f t="shared" si="891"/>
        <v>0</v>
      </c>
      <c r="K138" s="119">
        <f t="shared" si="876"/>
        <v>0</v>
      </c>
      <c r="L138" s="162"/>
      <c r="M138" s="162"/>
      <c r="N138" s="163"/>
      <c r="O138" s="163"/>
      <c r="P138" s="163"/>
      <c r="Q138" s="153">
        <f t="shared" si="769"/>
        <v>0</v>
      </c>
      <c r="R138" s="16"/>
      <c r="S138" s="29"/>
      <c r="U138" s="26">
        <f>IFERROR(VLOOKUP($E138, 'Unit Conversions Array'!$B$4:$AA$24, 26, FALSE),0)</f>
        <v>0</v>
      </c>
      <c r="V138">
        <f>VLOOKUP(E138, 'General Project Info'!$R$32:$W$42, 6, FALSE)</f>
        <v>1</v>
      </c>
      <c r="W138">
        <f t="shared" si="770"/>
        <v>0</v>
      </c>
      <c r="X138">
        <f>IFERROR(G138*INDEX('Unit Conversions Array'!$E$4:$Y$24, MATCH('Scenarios &amp; Measures'!E138, 'Unit Conversions Array'!$B$4:$B$24, 0), MATCH('Scenarios &amp; Measures'!H138, 'Unit Conversions Array'!$E$3:$Y$3, 0)), 0)</f>
        <v>0</v>
      </c>
      <c r="Y138" s="8">
        <f t="shared" si="877"/>
        <v>0</v>
      </c>
      <c r="Z138" s="111" t="str">
        <f t="shared" si="893"/>
        <v/>
      </c>
      <c r="AA138" s="111">
        <f>IFERROR(IF(AND(U138=1,E138="Electricity"),Y138*INDEX('Scenarios &amp; Measures'!$AQ$153:$EM$153,1,MATCH(F138+1,'Scenarios &amp; Measures'!$AQ$152:$EM$152,0)), IF(U138=1,$Y138*VLOOKUP($E138, 'General Project Info'!$R$32:$W$42, 5, FALSE),0)),0)</f>
        <v>0</v>
      </c>
      <c r="AB138" s="93">
        <f>IF(E138="Electricity",Y138*SUM(INDEX('Scenarios &amp; Measures'!$AQ$153:$EM$153,1,MATCH(F138+1,'Scenarios &amp; Measures'!$AQ$152:$EM$152,0)):INDEX('Scenarios &amp; Measures'!$AQ$153:$EM$153,1,MATCH(F138+'General Project Info'!$F$20,'Scenarios &amp; Measures'!$AQ$152:$EM$152,0))),SUMIF(E138,"Solar_PV_or_Wind",J138)*$Y$10)</f>
        <v>0</v>
      </c>
      <c r="AC138" s="111">
        <f>IFERROR(IF(U138=0, Y138*VLOOKUP(E138, 'General Project Info'!$R$32:$W$42, 5, FALSE), 0), 0)</f>
        <v>0</v>
      </c>
      <c r="AD138" s="11">
        <f t="shared" si="890"/>
        <v>0</v>
      </c>
      <c r="AE138" s="11">
        <f t="shared" si="879"/>
        <v>20</v>
      </c>
      <c r="AF138" s="11">
        <f t="shared" si="880"/>
        <v>-20</v>
      </c>
      <c r="AG138" s="11">
        <f t="shared" si="881"/>
        <v>0</v>
      </c>
      <c r="AH138">
        <f t="shared" si="771"/>
        <v>0</v>
      </c>
      <c r="AI138" s="116">
        <f t="shared" ca="1" si="882"/>
        <v>0</v>
      </c>
      <c r="AJ138" s="116">
        <f t="shared" ca="1" si="883"/>
        <v>0</v>
      </c>
      <c r="AK138" s="11">
        <f t="shared" ca="1" si="884"/>
        <v>0</v>
      </c>
      <c r="AL138" s="11">
        <f>IF($W$10="RECs", -AA138/VLOOKUP("RECs", 'General Project Info'!$R$32:$W$42, 5, FALSE)*$W$11*IF($Y$11=$AB$12, $Y$10, (1/($AB$12-$Y$11))*(1-($Y$11/$AB$12)^$Y$10)*$AB$12), 0)</f>
        <v>0</v>
      </c>
      <c r="AM138" s="11">
        <f t="shared" si="772"/>
        <v>0</v>
      </c>
      <c r="AN138" s="11">
        <f t="shared" si="773"/>
        <v>0</v>
      </c>
      <c r="AO138" s="11">
        <f t="shared" ca="1" si="885"/>
        <v>0</v>
      </c>
      <c r="AQ138" s="93">
        <f t="shared" ca="1" si="886"/>
        <v>0</v>
      </c>
      <c r="AR138" s="93">
        <f t="shared" ca="1" si="894"/>
        <v>0</v>
      </c>
      <c r="AS138" s="93">
        <f t="shared" ca="1" si="894"/>
        <v>0</v>
      </c>
      <c r="AT138" s="93">
        <f t="shared" ca="1" si="894"/>
        <v>0</v>
      </c>
      <c r="AU138" s="93">
        <f t="shared" ca="1" si="894"/>
        <v>0</v>
      </c>
      <c r="AV138" s="93">
        <f t="shared" ca="1" si="894"/>
        <v>0</v>
      </c>
      <c r="AW138" s="93">
        <f t="shared" ca="1" si="894"/>
        <v>0</v>
      </c>
      <c r="AX138" s="93">
        <f t="shared" ca="1" si="894"/>
        <v>0</v>
      </c>
      <c r="AY138" s="93">
        <f t="shared" ca="1" si="894"/>
        <v>0</v>
      </c>
      <c r="AZ138" s="93">
        <f t="shared" ca="1" si="894"/>
        <v>0</v>
      </c>
      <c r="BA138" s="93">
        <f t="shared" ca="1" si="894"/>
        <v>0</v>
      </c>
      <c r="BB138" s="93">
        <f t="shared" ca="1" si="894"/>
        <v>0</v>
      </c>
      <c r="BC138" s="93">
        <f t="shared" ca="1" si="894"/>
        <v>0</v>
      </c>
      <c r="BD138" s="93">
        <f t="shared" ca="1" si="894"/>
        <v>0</v>
      </c>
      <c r="BE138" s="93">
        <f t="shared" ca="1" si="894"/>
        <v>0</v>
      </c>
      <c r="BF138" s="93">
        <f t="shared" ca="1" si="894"/>
        <v>0</v>
      </c>
      <c r="BG138" s="93">
        <f t="shared" ca="1" si="894"/>
        <v>0</v>
      </c>
      <c r="BH138" s="93">
        <f t="shared" ca="1" si="894"/>
        <v>0</v>
      </c>
      <c r="BI138" s="93">
        <f t="shared" ca="1" si="894"/>
        <v>0</v>
      </c>
      <c r="BJ138" s="93">
        <f t="shared" ca="1" si="894"/>
        <v>0</v>
      </c>
      <c r="BK138" s="93">
        <f t="shared" ca="1" si="894"/>
        <v>0</v>
      </c>
      <c r="BL138" s="93">
        <f t="shared" ca="1" si="894"/>
        <v>0</v>
      </c>
      <c r="BM138" s="93">
        <f t="shared" ca="1" si="894"/>
        <v>0</v>
      </c>
      <c r="BN138" s="93">
        <f t="shared" ca="1" si="894"/>
        <v>0</v>
      </c>
      <c r="BO138" s="93">
        <f t="shared" ca="1" si="894"/>
        <v>0</v>
      </c>
      <c r="BP138" s="93">
        <f t="shared" ca="1" si="894"/>
        <v>0</v>
      </c>
      <c r="BQ138" s="93">
        <f t="shared" ca="1" si="894"/>
        <v>0</v>
      </c>
      <c r="BR138" s="93">
        <f t="shared" ca="1" si="894"/>
        <v>0</v>
      </c>
      <c r="BS138" s="93">
        <f t="shared" ca="1" si="894"/>
        <v>0</v>
      </c>
      <c r="BT138" s="93">
        <f t="shared" ca="1" si="894"/>
        <v>0</v>
      </c>
      <c r="BU138" s="93">
        <f t="shared" ca="1" si="894"/>
        <v>0</v>
      </c>
      <c r="BV138" s="93">
        <f t="shared" ca="1" si="894"/>
        <v>0</v>
      </c>
      <c r="BW138" s="93">
        <f t="shared" ca="1" si="894"/>
        <v>0</v>
      </c>
      <c r="BX138" s="93">
        <f t="shared" ca="1" si="894"/>
        <v>0</v>
      </c>
      <c r="BY138" s="93">
        <f t="shared" ca="1" si="894"/>
        <v>0</v>
      </c>
      <c r="BZ138" s="93">
        <f t="shared" ca="1" si="894"/>
        <v>0</v>
      </c>
      <c r="CA138" s="93">
        <f t="shared" ca="1" si="894"/>
        <v>0</v>
      </c>
      <c r="CB138" s="93">
        <f t="shared" ca="1" si="894"/>
        <v>0</v>
      </c>
      <c r="CC138" s="93">
        <f t="shared" ca="1" si="894"/>
        <v>0</v>
      </c>
      <c r="CD138" s="93">
        <f t="shared" ca="1" si="894"/>
        <v>0</v>
      </c>
      <c r="CE138" s="93">
        <f t="shared" ca="1" si="894"/>
        <v>0</v>
      </c>
      <c r="CF138" s="93">
        <f t="shared" ca="1" si="894"/>
        <v>0</v>
      </c>
      <c r="CG138" s="93">
        <f t="shared" ca="1" si="894"/>
        <v>0</v>
      </c>
      <c r="CH138" s="93">
        <f t="shared" ca="1" si="894"/>
        <v>0</v>
      </c>
      <c r="CI138" s="93">
        <f t="shared" ca="1" si="894"/>
        <v>0</v>
      </c>
      <c r="CJ138" s="93">
        <f t="shared" ca="1" si="894"/>
        <v>0</v>
      </c>
      <c r="CK138" s="93">
        <f t="shared" ca="1" si="894"/>
        <v>0</v>
      </c>
      <c r="CL138" s="93">
        <f t="shared" ca="1" si="894"/>
        <v>0</v>
      </c>
      <c r="CM138" s="93">
        <f t="shared" ca="1" si="894"/>
        <v>0</v>
      </c>
      <c r="CN138" s="93">
        <f t="shared" ca="1" si="894"/>
        <v>0</v>
      </c>
      <c r="CO138" s="93">
        <f t="shared" ca="1" si="894"/>
        <v>0</v>
      </c>
      <c r="CP138" s="93">
        <f t="shared" ca="1" si="894"/>
        <v>0</v>
      </c>
      <c r="CQ138" s="93">
        <f t="shared" ca="1" si="894"/>
        <v>0</v>
      </c>
      <c r="CR138" s="93">
        <f t="shared" ca="1" si="894"/>
        <v>0</v>
      </c>
      <c r="CS138" s="93">
        <f t="shared" ca="1" si="894"/>
        <v>0</v>
      </c>
      <c r="CT138" s="93">
        <f t="shared" ca="1" si="894"/>
        <v>0</v>
      </c>
      <c r="CU138" s="93">
        <f t="shared" ca="1" si="894"/>
        <v>0</v>
      </c>
      <c r="CV138" s="93">
        <f t="shared" ca="1" si="894"/>
        <v>0</v>
      </c>
      <c r="CW138" s="93">
        <f t="shared" ca="1" si="894"/>
        <v>0</v>
      </c>
      <c r="CX138" s="93">
        <f t="shared" ca="1" si="894"/>
        <v>0</v>
      </c>
      <c r="CY138" s="93">
        <f t="shared" ca="1" si="894"/>
        <v>0</v>
      </c>
      <c r="CZ138" s="93">
        <f t="shared" ca="1" si="894"/>
        <v>0</v>
      </c>
      <c r="DA138" s="93">
        <f t="shared" ca="1" si="894"/>
        <v>0</v>
      </c>
      <c r="DB138" s="93">
        <f t="shared" ca="1" si="894"/>
        <v>0</v>
      </c>
      <c r="DC138" s="93">
        <f t="shared" ca="1" si="894"/>
        <v>0</v>
      </c>
      <c r="DD138" s="93">
        <f t="shared" ca="1" si="892"/>
        <v>0</v>
      </c>
      <c r="DE138" s="93">
        <f t="shared" ca="1" si="892"/>
        <v>0</v>
      </c>
      <c r="DF138" s="93">
        <f t="shared" ca="1" si="892"/>
        <v>0</v>
      </c>
      <c r="DG138" s="93">
        <f t="shared" ca="1" si="892"/>
        <v>0</v>
      </c>
      <c r="DH138" s="93">
        <f t="shared" ca="1" si="892"/>
        <v>0</v>
      </c>
      <c r="DI138" s="93">
        <f t="shared" ca="1" si="892"/>
        <v>0</v>
      </c>
      <c r="DJ138" s="93">
        <f t="shared" ca="1" si="892"/>
        <v>0</v>
      </c>
      <c r="DK138" s="93">
        <f t="shared" ca="1" si="892"/>
        <v>0</v>
      </c>
      <c r="DL138" s="93">
        <f t="shared" ca="1" si="892"/>
        <v>0</v>
      </c>
      <c r="DM138" s="93">
        <f t="shared" ca="1" si="892"/>
        <v>0</v>
      </c>
      <c r="DN138" s="93">
        <f t="shared" ca="1" si="892"/>
        <v>0</v>
      </c>
      <c r="DO138" s="93">
        <f t="shared" ca="1" si="892"/>
        <v>0</v>
      </c>
      <c r="DP138" s="93">
        <f t="shared" ca="1" si="892"/>
        <v>0</v>
      </c>
      <c r="DQ138" s="93">
        <f t="shared" ca="1" si="892"/>
        <v>0</v>
      </c>
      <c r="DR138" s="93">
        <f t="shared" ca="1" si="892"/>
        <v>0</v>
      </c>
      <c r="DS138" s="93">
        <f t="shared" ca="1" si="892"/>
        <v>0</v>
      </c>
      <c r="DT138" s="93">
        <f t="shared" ca="1" si="892"/>
        <v>0</v>
      </c>
      <c r="DU138" s="93">
        <f t="shared" ca="1" si="892"/>
        <v>0</v>
      </c>
      <c r="DV138" s="93">
        <f t="shared" ca="1" si="892"/>
        <v>0</v>
      </c>
      <c r="DW138" s="93">
        <f t="shared" ca="1" si="892"/>
        <v>0</v>
      </c>
      <c r="DX138" s="93">
        <f t="shared" ca="1" si="892"/>
        <v>0</v>
      </c>
      <c r="DY138" s="93">
        <f t="shared" ca="1" si="892"/>
        <v>0</v>
      </c>
      <c r="DZ138" s="93">
        <f t="shared" ca="1" si="892"/>
        <v>0</v>
      </c>
      <c r="EA138" s="93">
        <f t="shared" ca="1" si="892"/>
        <v>0</v>
      </c>
      <c r="EB138" s="93">
        <f t="shared" ca="1" si="892"/>
        <v>0</v>
      </c>
      <c r="EC138" s="93">
        <f t="shared" ca="1" si="892"/>
        <v>0</v>
      </c>
      <c r="ED138" s="93">
        <f t="shared" ca="1" si="892"/>
        <v>0</v>
      </c>
      <c r="EE138" s="93">
        <f t="shared" ca="1" si="892"/>
        <v>0</v>
      </c>
      <c r="EF138" s="93">
        <f t="shared" ca="1" si="892"/>
        <v>0</v>
      </c>
      <c r="EG138" s="93">
        <f t="shared" ca="1" si="892"/>
        <v>0</v>
      </c>
      <c r="EH138" s="93">
        <f t="shared" ca="1" si="892"/>
        <v>0</v>
      </c>
      <c r="EI138" s="93">
        <f t="shared" ca="1" si="892"/>
        <v>0</v>
      </c>
      <c r="EJ138" s="93">
        <f t="shared" ca="1" si="892"/>
        <v>0</v>
      </c>
      <c r="EK138" s="93">
        <f t="shared" ca="1" si="892"/>
        <v>0</v>
      </c>
      <c r="EL138" s="93">
        <f t="shared" ca="1" si="892"/>
        <v>0</v>
      </c>
      <c r="EM138" s="93">
        <f t="shared" ca="1" si="892"/>
        <v>0</v>
      </c>
      <c r="EO138" s="8"/>
      <c r="EP138" s="93"/>
      <c r="EQ138" s="8">
        <f t="shared" ca="1" si="887"/>
        <v>0</v>
      </c>
      <c r="ER138" s="8">
        <f t="shared" ca="1" si="776"/>
        <v>0</v>
      </c>
      <c r="ES138" s="8">
        <f t="shared" ca="1" si="777"/>
        <v>0</v>
      </c>
      <c r="ET138" s="8">
        <f t="shared" ca="1" si="778"/>
        <v>0</v>
      </c>
      <c r="EU138" s="8">
        <f t="shared" ca="1" si="779"/>
        <v>0</v>
      </c>
      <c r="EV138" s="8">
        <f t="shared" ca="1" si="780"/>
        <v>0</v>
      </c>
      <c r="EW138" s="8">
        <f t="shared" ca="1" si="781"/>
        <v>0</v>
      </c>
      <c r="EX138" s="8">
        <f t="shared" ca="1" si="782"/>
        <v>0</v>
      </c>
      <c r="EY138" s="8">
        <f t="shared" ca="1" si="783"/>
        <v>0</v>
      </c>
      <c r="EZ138" s="8">
        <f t="shared" ca="1" si="784"/>
        <v>0</v>
      </c>
      <c r="FA138" s="8">
        <f t="shared" ca="1" si="785"/>
        <v>0</v>
      </c>
      <c r="FB138" s="8">
        <f t="shared" ca="1" si="786"/>
        <v>0</v>
      </c>
      <c r="FC138" s="8">
        <f t="shared" ca="1" si="787"/>
        <v>0</v>
      </c>
      <c r="FD138" s="8">
        <f t="shared" ca="1" si="788"/>
        <v>0</v>
      </c>
      <c r="FE138" s="8">
        <f t="shared" ca="1" si="789"/>
        <v>0</v>
      </c>
      <c r="FF138" s="8">
        <f t="shared" ca="1" si="790"/>
        <v>0</v>
      </c>
      <c r="FG138" s="8">
        <f t="shared" ca="1" si="791"/>
        <v>0</v>
      </c>
      <c r="FH138" s="8">
        <f t="shared" ca="1" si="792"/>
        <v>0</v>
      </c>
      <c r="FI138" s="8">
        <f t="shared" ca="1" si="793"/>
        <v>0</v>
      </c>
      <c r="FJ138" s="8">
        <f t="shared" ca="1" si="794"/>
        <v>0</v>
      </c>
      <c r="FK138" s="8">
        <f t="shared" ca="1" si="795"/>
        <v>0</v>
      </c>
      <c r="FL138" s="8">
        <f t="shared" ca="1" si="796"/>
        <v>0</v>
      </c>
      <c r="FM138" s="8">
        <f t="shared" ca="1" si="797"/>
        <v>0</v>
      </c>
      <c r="FN138" s="8">
        <f t="shared" ca="1" si="798"/>
        <v>0</v>
      </c>
      <c r="FO138" s="8">
        <f t="shared" ca="1" si="799"/>
        <v>0</v>
      </c>
      <c r="FP138" s="8">
        <f t="shared" ca="1" si="800"/>
        <v>0</v>
      </c>
      <c r="FQ138" s="8">
        <f t="shared" ca="1" si="801"/>
        <v>0</v>
      </c>
      <c r="FR138" s="8">
        <f t="shared" ca="1" si="802"/>
        <v>0</v>
      </c>
      <c r="FS138" s="8">
        <f t="shared" ca="1" si="803"/>
        <v>0</v>
      </c>
      <c r="FT138" s="8">
        <f t="shared" ca="1" si="804"/>
        <v>0</v>
      </c>
      <c r="FU138" s="8">
        <f t="shared" ca="1" si="805"/>
        <v>0</v>
      </c>
      <c r="FV138" s="8">
        <f t="shared" ca="1" si="806"/>
        <v>0</v>
      </c>
      <c r="FW138" s="8">
        <f t="shared" ca="1" si="807"/>
        <v>0</v>
      </c>
      <c r="FX138" s="8">
        <f t="shared" ca="1" si="808"/>
        <v>0</v>
      </c>
      <c r="FY138" s="8">
        <f t="shared" ca="1" si="809"/>
        <v>0</v>
      </c>
      <c r="FZ138" s="8">
        <f t="shared" ca="1" si="810"/>
        <v>0</v>
      </c>
      <c r="GA138" s="8">
        <f t="shared" ca="1" si="811"/>
        <v>0</v>
      </c>
      <c r="GB138" s="8">
        <f t="shared" ca="1" si="812"/>
        <v>0</v>
      </c>
      <c r="GC138" s="8">
        <f t="shared" ca="1" si="813"/>
        <v>0</v>
      </c>
      <c r="GD138" s="8">
        <f t="shared" ca="1" si="814"/>
        <v>0</v>
      </c>
      <c r="GE138" s="8">
        <f t="shared" ca="1" si="815"/>
        <v>0</v>
      </c>
      <c r="GF138" s="8">
        <f t="shared" ca="1" si="816"/>
        <v>0</v>
      </c>
      <c r="GG138" s="8">
        <f t="shared" ca="1" si="817"/>
        <v>0</v>
      </c>
      <c r="GH138" s="8">
        <f t="shared" ca="1" si="818"/>
        <v>0</v>
      </c>
      <c r="GI138" s="8">
        <f t="shared" ca="1" si="819"/>
        <v>0</v>
      </c>
      <c r="GJ138" s="8">
        <f t="shared" ca="1" si="820"/>
        <v>0</v>
      </c>
      <c r="GK138" s="8">
        <f t="shared" ca="1" si="821"/>
        <v>0</v>
      </c>
      <c r="GL138" s="8">
        <f t="shared" ca="1" si="822"/>
        <v>0</v>
      </c>
      <c r="GM138" s="8">
        <f t="shared" ca="1" si="823"/>
        <v>0</v>
      </c>
      <c r="GN138" s="8">
        <f t="shared" ca="1" si="824"/>
        <v>0</v>
      </c>
      <c r="GO138" s="8">
        <f t="shared" ca="1" si="825"/>
        <v>0</v>
      </c>
      <c r="GP138" s="8">
        <f t="shared" ca="1" si="826"/>
        <v>0</v>
      </c>
      <c r="GQ138" s="8">
        <f t="shared" ca="1" si="827"/>
        <v>0</v>
      </c>
      <c r="GR138" s="8">
        <f t="shared" ca="1" si="828"/>
        <v>0</v>
      </c>
      <c r="GS138" s="8">
        <f t="shared" ca="1" si="829"/>
        <v>0</v>
      </c>
      <c r="GT138" s="8">
        <f t="shared" ca="1" si="830"/>
        <v>0</v>
      </c>
      <c r="GU138" s="8">
        <f t="shared" ca="1" si="831"/>
        <v>0</v>
      </c>
      <c r="GV138" s="8">
        <f t="shared" ca="1" si="832"/>
        <v>0</v>
      </c>
      <c r="GW138" s="8">
        <f t="shared" ca="1" si="833"/>
        <v>0</v>
      </c>
      <c r="GX138" s="8">
        <f t="shared" ca="1" si="834"/>
        <v>0</v>
      </c>
      <c r="GY138" s="8">
        <f t="shared" ca="1" si="835"/>
        <v>0</v>
      </c>
      <c r="GZ138" s="8">
        <f t="shared" ca="1" si="836"/>
        <v>0</v>
      </c>
      <c r="HA138" s="8">
        <f t="shared" ca="1" si="837"/>
        <v>0</v>
      </c>
      <c r="HB138" s="8">
        <f t="shared" ca="1" si="838"/>
        <v>0</v>
      </c>
      <c r="HC138" s="8">
        <f t="shared" ca="1" si="839"/>
        <v>0</v>
      </c>
      <c r="HD138" s="8">
        <f t="shared" ca="1" si="840"/>
        <v>0</v>
      </c>
      <c r="HE138" s="8">
        <f t="shared" ca="1" si="841"/>
        <v>0</v>
      </c>
      <c r="HF138" s="8">
        <f t="shared" ca="1" si="842"/>
        <v>0</v>
      </c>
      <c r="HG138" s="8">
        <f t="shared" ca="1" si="843"/>
        <v>0</v>
      </c>
      <c r="HH138" s="8">
        <f t="shared" ca="1" si="844"/>
        <v>0</v>
      </c>
      <c r="HI138" s="8">
        <f t="shared" ca="1" si="845"/>
        <v>0</v>
      </c>
      <c r="HJ138" s="8">
        <f t="shared" ca="1" si="846"/>
        <v>0</v>
      </c>
      <c r="HK138" s="8">
        <f t="shared" ca="1" si="847"/>
        <v>0</v>
      </c>
      <c r="HL138" s="8">
        <f t="shared" ca="1" si="848"/>
        <v>0</v>
      </c>
      <c r="HM138" s="8">
        <f t="shared" ca="1" si="849"/>
        <v>0</v>
      </c>
      <c r="HN138" s="8">
        <f t="shared" ca="1" si="850"/>
        <v>0</v>
      </c>
      <c r="HO138" s="8">
        <f t="shared" ca="1" si="851"/>
        <v>0</v>
      </c>
      <c r="HP138" s="8">
        <f t="shared" ca="1" si="852"/>
        <v>0</v>
      </c>
      <c r="HQ138" s="8">
        <f t="shared" ca="1" si="853"/>
        <v>0</v>
      </c>
      <c r="HR138" s="8">
        <f t="shared" ca="1" si="854"/>
        <v>0</v>
      </c>
      <c r="HS138" s="8">
        <f t="shared" ca="1" si="855"/>
        <v>0</v>
      </c>
      <c r="HT138" s="8">
        <f t="shared" ca="1" si="856"/>
        <v>0</v>
      </c>
      <c r="HU138" s="8">
        <f t="shared" ca="1" si="857"/>
        <v>0</v>
      </c>
      <c r="HV138" s="8">
        <f t="shared" ca="1" si="858"/>
        <v>0</v>
      </c>
      <c r="HW138" s="8">
        <f t="shared" ca="1" si="859"/>
        <v>0</v>
      </c>
      <c r="HX138" s="8">
        <f t="shared" ca="1" si="860"/>
        <v>0</v>
      </c>
      <c r="HY138" s="8">
        <f t="shared" ca="1" si="861"/>
        <v>0</v>
      </c>
      <c r="HZ138" s="8">
        <f t="shared" ca="1" si="862"/>
        <v>0</v>
      </c>
      <c r="IA138" s="8">
        <f t="shared" ca="1" si="863"/>
        <v>0</v>
      </c>
      <c r="IB138" s="8">
        <f t="shared" ca="1" si="864"/>
        <v>0</v>
      </c>
      <c r="IC138" s="8">
        <f t="shared" ca="1" si="865"/>
        <v>0</v>
      </c>
      <c r="ID138" s="8">
        <f t="shared" ca="1" si="866"/>
        <v>0</v>
      </c>
      <c r="IE138" s="8">
        <f t="shared" ca="1" si="867"/>
        <v>0</v>
      </c>
      <c r="IF138" s="8">
        <f t="shared" ca="1" si="868"/>
        <v>0</v>
      </c>
      <c r="IG138" s="8">
        <f t="shared" ca="1" si="869"/>
        <v>0</v>
      </c>
      <c r="IH138" s="8">
        <f t="shared" ca="1" si="870"/>
        <v>0</v>
      </c>
      <c r="II138" s="8">
        <f t="shared" ca="1" si="871"/>
        <v>0</v>
      </c>
      <c r="IJ138" s="8">
        <f t="shared" ca="1" si="872"/>
        <v>0</v>
      </c>
      <c r="IK138" s="8">
        <f t="shared" ca="1" si="873"/>
        <v>0</v>
      </c>
      <c r="IL138" s="8">
        <f t="shared" ca="1" si="874"/>
        <v>0</v>
      </c>
      <c r="IM138" s="8">
        <f t="shared" ca="1" si="875"/>
        <v>0</v>
      </c>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row>
    <row r="139" spans="1:348" ht="18.399999999999999">
      <c r="A139" s="29"/>
      <c r="B139" s="16"/>
      <c r="C139" s="249"/>
      <c r="D139" s="249"/>
      <c r="E139" s="156"/>
      <c r="F139" s="156"/>
      <c r="G139" s="157"/>
      <c r="H139" s="117" t="str">
        <f>IFERROR(VLOOKUP(E139, 'General Project Info'!$C$32:$I$42, 7, FALSE), "")</f>
        <v/>
      </c>
      <c r="I139" s="118">
        <f>IFERROR(Y139*VLOOKUP(E139, 'General Project Info'!$R$32:$T$42, 3, FALSE), 0)</f>
        <v>0</v>
      </c>
      <c r="J139" s="119">
        <f t="shared" si="891"/>
        <v>0</v>
      </c>
      <c r="K139" s="119">
        <f t="shared" si="876"/>
        <v>0</v>
      </c>
      <c r="L139" s="162"/>
      <c r="M139" s="162"/>
      <c r="N139" s="163"/>
      <c r="O139" s="163"/>
      <c r="P139" s="163"/>
      <c r="Q139" s="153">
        <f t="shared" si="769"/>
        <v>0</v>
      </c>
      <c r="R139" s="16"/>
      <c r="S139" s="29"/>
      <c r="U139" s="26">
        <f>IFERROR(VLOOKUP($E139, 'Unit Conversions Array'!$B$4:$AA$24, 26, FALSE),0)</f>
        <v>0</v>
      </c>
      <c r="V139">
        <f>VLOOKUP(E139, 'General Project Info'!$R$32:$W$42, 6, FALSE)</f>
        <v>1</v>
      </c>
      <c r="W139">
        <f t="shared" si="770"/>
        <v>0</v>
      </c>
      <c r="X139">
        <f>IFERROR(G139*INDEX('Unit Conversions Array'!$E$4:$Y$24, MATCH('Scenarios &amp; Measures'!E139, 'Unit Conversions Array'!$B$4:$B$24, 0), MATCH('Scenarios &amp; Measures'!H139, 'Unit Conversions Array'!$E$3:$Y$3, 0)), 0)</f>
        <v>0</v>
      </c>
      <c r="Y139" s="8">
        <f t="shared" si="877"/>
        <v>0</v>
      </c>
      <c r="Z139" s="111" t="str">
        <f t="shared" si="893"/>
        <v/>
      </c>
      <c r="AA139" s="111">
        <f>IFERROR(IF(AND(U139=1,E139="Electricity"),Y139*INDEX('Scenarios &amp; Measures'!$AQ$153:$EM$153,1,MATCH(F139+1,'Scenarios &amp; Measures'!$AQ$152:$EM$152,0)), IF(U139=1,$Y139*VLOOKUP($E139, 'General Project Info'!$R$32:$W$42, 5, FALSE),0)),0)</f>
        <v>0</v>
      </c>
      <c r="AB139" s="93">
        <f>IF(E139="Electricity",Y139*SUM(INDEX('Scenarios &amp; Measures'!$AQ$153:$EM$153,1,MATCH(F139+1,'Scenarios &amp; Measures'!$AQ$152:$EM$152,0)):INDEX('Scenarios &amp; Measures'!$AQ$153:$EM$153,1,MATCH(F139+'General Project Info'!$F$20,'Scenarios &amp; Measures'!$AQ$152:$EM$152,0))),SUMIF(E139,"Solar_PV_or_Wind",J139)*$Y$10)</f>
        <v>0</v>
      </c>
      <c r="AC139" s="111">
        <f>IFERROR(IF(U139=0, Y139*VLOOKUP(E139, 'General Project Info'!$R$32:$W$42, 5, FALSE), 0), 0)</f>
        <v>0</v>
      </c>
      <c r="AD139" s="11">
        <f t="shared" si="890"/>
        <v>0</v>
      </c>
      <c r="AE139" s="11">
        <f t="shared" si="879"/>
        <v>20</v>
      </c>
      <c r="AF139" s="11">
        <f t="shared" si="880"/>
        <v>-20</v>
      </c>
      <c r="AG139" s="11">
        <f t="shared" si="881"/>
        <v>0</v>
      </c>
      <c r="AH139">
        <f t="shared" si="771"/>
        <v>0</v>
      </c>
      <c r="AI139" s="116">
        <f t="shared" ca="1" si="882"/>
        <v>0</v>
      </c>
      <c r="AJ139" s="116">
        <f t="shared" ca="1" si="883"/>
        <v>0</v>
      </c>
      <c r="AK139" s="11">
        <f t="shared" ca="1" si="884"/>
        <v>0</v>
      </c>
      <c r="AL139" s="11">
        <f>IF($W$10="RECs", -AA139/VLOOKUP("RECs", 'General Project Info'!$R$32:$W$42, 5, FALSE)*$W$11*IF($Y$11=$AB$12, $Y$10, (1/($AB$12-$Y$11))*(1-($Y$11/$AB$12)^$Y$10)*$AB$12), 0)</f>
        <v>0</v>
      </c>
      <c r="AM139" s="11">
        <f t="shared" si="772"/>
        <v>0</v>
      </c>
      <c r="AN139" s="11">
        <f t="shared" si="773"/>
        <v>0</v>
      </c>
      <c r="AO139" s="11">
        <f t="shared" ca="1" si="885"/>
        <v>0</v>
      </c>
      <c r="AQ139" s="93">
        <f t="shared" ca="1" si="886"/>
        <v>0</v>
      </c>
      <c r="AR139" s="93">
        <f t="shared" ca="1" si="894"/>
        <v>0</v>
      </c>
      <c r="AS139" s="93">
        <f t="shared" ca="1" si="894"/>
        <v>0</v>
      </c>
      <c r="AT139" s="93">
        <f t="shared" ca="1" si="894"/>
        <v>0</v>
      </c>
      <c r="AU139" s="93">
        <f t="shared" ca="1" si="894"/>
        <v>0</v>
      </c>
      <c r="AV139" s="93">
        <f t="shared" ca="1" si="894"/>
        <v>0</v>
      </c>
      <c r="AW139" s="93">
        <f t="shared" ca="1" si="894"/>
        <v>0</v>
      </c>
      <c r="AX139" s="93">
        <f t="shared" ca="1" si="894"/>
        <v>0</v>
      </c>
      <c r="AY139" s="93">
        <f t="shared" ca="1" si="894"/>
        <v>0</v>
      </c>
      <c r="AZ139" s="93">
        <f t="shared" ca="1" si="894"/>
        <v>0</v>
      </c>
      <c r="BA139" s="93">
        <f t="shared" ca="1" si="894"/>
        <v>0</v>
      </c>
      <c r="BB139" s="93">
        <f t="shared" ca="1" si="894"/>
        <v>0</v>
      </c>
      <c r="BC139" s="93">
        <f t="shared" ca="1" si="894"/>
        <v>0</v>
      </c>
      <c r="BD139" s="93">
        <f t="shared" ca="1" si="894"/>
        <v>0</v>
      </c>
      <c r="BE139" s="93">
        <f t="shared" ca="1" si="894"/>
        <v>0</v>
      </c>
      <c r="BF139" s="93">
        <f t="shared" ca="1" si="894"/>
        <v>0</v>
      </c>
      <c r="BG139" s="93">
        <f t="shared" ca="1" si="894"/>
        <v>0</v>
      </c>
      <c r="BH139" s="93">
        <f t="shared" ca="1" si="894"/>
        <v>0</v>
      </c>
      <c r="BI139" s="93">
        <f t="shared" ca="1" si="894"/>
        <v>0</v>
      </c>
      <c r="BJ139" s="93">
        <f t="shared" ca="1" si="894"/>
        <v>0</v>
      </c>
      <c r="BK139" s="93">
        <f t="shared" ca="1" si="894"/>
        <v>0</v>
      </c>
      <c r="BL139" s="93">
        <f t="shared" ca="1" si="894"/>
        <v>0</v>
      </c>
      <c r="BM139" s="93">
        <f t="shared" ca="1" si="894"/>
        <v>0</v>
      </c>
      <c r="BN139" s="93">
        <f t="shared" ca="1" si="894"/>
        <v>0</v>
      </c>
      <c r="BO139" s="93">
        <f t="shared" ca="1" si="894"/>
        <v>0</v>
      </c>
      <c r="BP139" s="93">
        <f t="shared" ca="1" si="894"/>
        <v>0</v>
      </c>
      <c r="BQ139" s="93">
        <f t="shared" ca="1" si="894"/>
        <v>0</v>
      </c>
      <c r="BR139" s="93">
        <f t="shared" ca="1" si="894"/>
        <v>0</v>
      </c>
      <c r="BS139" s="93">
        <f t="shared" ca="1" si="894"/>
        <v>0</v>
      </c>
      <c r="BT139" s="93">
        <f t="shared" ca="1" si="894"/>
        <v>0</v>
      </c>
      <c r="BU139" s="93">
        <f t="shared" ca="1" si="894"/>
        <v>0</v>
      </c>
      <c r="BV139" s="93">
        <f t="shared" ca="1" si="894"/>
        <v>0</v>
      </c>
      <c r="BW139" s="93">
        <f t="shared" ca="1" si="894"/>
        <v>0</v>
      </c>
      <c r="BX139" s="93">
        <f t="shared" ca="1" si="894"/>
        <v>0</v>
      </c>
      <c r="BY139" s="93">
        <f t="shared" ca="1" si="894"/>
        <v>0</v>
      </c>
      <c r="BZ139" s="93">
        <f t="shared" ca="1" si="894"/>
        <v>0</v>
      </c>
      <c r="CA139" s="93">
        <f t="shared" ca="1" si="894"/>
        <v>0</v>
      </c>
      <c r="CB139" s="93">
        <f t="shared" ca="1" si="894"/>
        <v>0</v>
      </c>
      <c r="CC139" s="93">
        <f t="shared" ca="1" si="894"/>
        <v>0</v>
      </c>
      <c r="CD139" s="93">
        <f t="shared" ca="1" si="894"/>
        <v>0</v>
      </c>
      <c r="CE139" s="93">
        <f t="shared" ca="1" si="894"/>
        <v>0</v>
      </c>
      <c r="CF139" s="93">
        <f t="shared" ca="1" si="894"/>
        <v>0</v>
      </c>
      <c r="CG139" s="93">
        <f t="shared" ca="1" si="894"/>
        <v>0</v>
      </c>
      <c r="CH139" s="93">
        <f t="shared" ca="1" si="894"/>
        <v>0</v>
      </c>
      <c r="CI139" s="93">
        <f t="shared" ca="1" si="894"/>
        <v>0</v>
      </c>
      <c r="CJ139" s="93">
        <f t="shared" ca="1" si="894"/>
        <v>0</v>
      </c>
      <c r="CK139" s="93">
        <f t="shared" ca="1" si="894"/>
        <v>0</v>
      </c>
      <c r="CL139" s="93">
        <f t="shared" ca="1" si="894"/>
        <v>0</v>
      </c>
      <c r="CM139" s="93">
        <f t="shared" ca="1" si="894"/>
        <v>0</v>
      </c>
      <c r="CN139" s="93">
        <f t="shared" ca="1" si="894"/>
        <v>0</v>
      </c>
      <c r="CO139" s="93">
        <f t="shared" ca="1" si="894"/>
        <v>0</v>
      </c>
      <c r="CP139" s="93">
        <f t="shared" ca="1" si="894"/>
        <v>0</v>
      </c>
      <c r="CQ139" s="93">
        <f t="shared" ca="1" si="894"/>
        <v>0</v>
      </c>
      <c r="CR139" s="93">
        <f t="shared" ca="1" si="894"/>
        <v>0</v>
      </c>
      <c r="CS139" s="93">
        <f t="shared" ca="1" si="894"/>
        <v>0</v>
      </c>
      <c r="CT139" s="93">
        <f t="shared" ca="1" si="894"/>
        <v>0</v>
      </c>
      <c r="CU139" s="93">
        <f t="shared" ca="1" si="894"/>
        <v>0</v>
      </c>
      <c r="CV139" s="93">
        <f t="shared" ca="1" si="894"/>
        <v>0</v>
      </c>
      <c r="CW139" s="93">
        <f t="shared" ca="1" si="894"/>
        <v>0</v>
      </c>
      <c r="CX139" s="93">
        <f t="shared" ca="1" si="894"/>
        <v>0</v>
      </c>
      <c r="CY139" s="93">
        <f t="shared" ca="1" si="894"/>
        <v>0</v>
      </c>
      <c r="CZ139" s="93">
        <f t="shared" ca="1" si="894"/>
        <v>0</v>
      </c>
      <c r="DA139" s="93">
        <f t="shared" ca="1" si="894"/>
        <v>0</v>
      </c>
      <c r="DB139" s="93">
        <f t="shared" ca="1" si="894"/>
        <v>0</v>
      </c>
      <c r="DC139" s="93">
        <f t="shared" ref="DC139:EM142" ca="1" si="895">IFERROR(IF(DC$8&gt;=$F139,IF((DC$8-$F139)&gt;=$Y$10, 0, IF(MOD($AG139+(DC$8-$F139), $L139)=0, (($N139-$O139)*$AB$11^DC$129), 0)),0), 0)</f>
        <v>0</v>
      </c>
      <c r="DD139" s="93">
        <f t="shared" ca="1" si="895"/>
        <v>0</v>
      </c>
      <c r="DE139" s="93">
        <f t="shared" ca="1" si="895"/>
        <v>0</v>
      </c>
      <c r="DF139" s="93">
        <f t="shared" ca="1" si="895"/>
        <v>0</v>
      </c>
      <c r="DG139" s="93">
        <f t="shared" ca="1" si="895"/>
        <v>0</v>
      </c>
      <c r="DH139" s="93">
        <f t="shared" ca="1" si="895"/>
        <v>0</v>
      </c>
      <c r="DI139" s="93">
        <f t="shared" ca="1" si="895"/>
        <v>0</v>
      </c>
      <c r="DJ139" s="93">
        <f t="shared" ca="1" si="895"/>
        <v>0</v>
      </c>
      <c r="DK139" s="93">
        <f t="shared" ca="1" si="895"/>
        <v>0</v>
      </c>
      <c r="DL139" s="93">
        <f t="shared" ca="1" si="895"/>
        <v>0</v>
      </c>
      <c r="DM139" s="93">
        <f t="shared" ca="1" si="895"/>
        <v>0</v>
      </c>
      <c r="DN139" s="93">
        <f t="shared" ca="1" si="895"/>
        <v>0</v>
      </c>
      <c r="DO139" s="93">
        <f t="shared" ca="1" si="895"/>
        <v>0</v>
      </c>
      <c r="DP139" s="93">
        <f t="shared" ca="1" si="895"/>
        <v>0</v>
      </c>
      <c r="DQ139" s="93">
        <f t="shared" ca="1" si="895"/>
        <v>0</v>
      </c>
      <c r="DR139" s="93">
        <f t="shared" ca="1" si="895"/>
        <v>0</v>
      </c>
      <c r="DS139" s="93">
        <f t="shared" ca="1" si="895"/>
        <v>0</v>
      </c>
      <c r="DT139" s="93">
        <f t="shared" ca="1" si="895"/>
        <v>0</v>
      </c>
      <c r="DU139" s="93">
        <f t="shared" ca="1" si="895"/>
        <v>0</v>
      </c>
      <c r="DV139" s="93">
        <f t="shared" ca="1" si="895"/>
        <v>0</v>
      </c>
      <c r="DW139" s="93">
        <f t="shared" ca="1" si="895"/>
        <v>0</v>
      </c>
      <c r="DX139" s="93">
        <f t="shared" ca="1" si="895"/>
        <v>0</v>
      </c>
      <c r="DY139" s="93">
        <f t="shared" ca="1" si="895"/>
        <v>0</v>
      </c>
      <c r="DZ139" s="93">
        <f t="shared" ca="1" si="895"/>
        <v>0</v>
      </c>
      <c r="EA139" s="93">
        <f t="shared" ca="1" si="895"/>
        <v>0</v>
      </c>
      <c r="EB139" s="93">
        <f t="shared" ca="1" si="895"/>
        <v>0</v>
      </c>
      <c r="EC139" s="93">
        <f t="shared" ca="1" si="895"/>
        <v>0</v>
      </c>
      <c r="ED139" s="93">
        <f t="shared" ca="1" si="895"/>
        <v>0</v>
      </c>
      <c r="EE139" s="93">
        <f t="shared" ca="1" si="895"/>
        <v>0</v>
      </c>
      <c r="EF139" s="93">
        <f t="shared" ca="1" si="895"/>
        <v>0</v>
      </c>
      <c r="EG139" s="93">
        <f t="shared" ca="1" si="895"/>
        <v>0</v>
      </c>
      <c r="EH139" s="93">
        <f t="shared" ca="1" si="895"/>
        <v>0</v>
      </c>
      <c r="EI139" s="93">
        <f t="shared" ca="1" si="895"/>
        <v>0</v>
      </c>
      <c r="EJ139" s="93">
        <f t="shared" ca="1" si="895"/>
        <v>0</v>
      </c>
      <c r="EK139" s="93">
        <f t="shared" ca="1" si="895"/>
        <v>0</v>
      </c>
      <c r="EL139" s="93">
        <f t="shared" ca="1" si="895"/>
        <v>0</v>
      </c>
      <c r="EM139" s="93">
        <f t="shared" ca="1" si="895"/>
        <v>0</v>
      </c>
      <c r="EO139" s="8"/>
      <c r="EP139" s="93"/>
      <c r="EQ139" s="8">
        <f t="shared" ca="1" si="887"/>
        <v>0</v>
      </c>
      <c r="ER139" s="8">
        <f t="shared" ca="1" si="776"/>
        <v>0</v>
      </c>
      <c r="ES139" s="8">
        <f t="shared" ca="1" si="777"/>
        <v>0</v>
      </c>
      <c r="ET139" s="8">
        <f t="shared" ca="1" si="778"/>
        <v>0</v>
      </c>
      <c r="EU139" s="8">
        <f t="shared" ca="1" si="779"/>
        <v>0</v>
      </c>
      <c r="EV139" s="8">
        <f t="shared" ca="1" si="780"/>
        <v>0</v>
      </c>
      <c r="EW139" s="8">
        <f t="shared" ca="1" si="781"/>
        <v>0</v>
      </c>
      <c r="EX139" s="8">
        <f t="shared" ca="1" si="782"/>
        <v>0</v>
      </c>
      <c r="EY139" s="8">
        <f t="shared" ca="1" si="783"/>
        <v>0</v>
      </c>
      <c r="EZ139" s="8">
        <f t="shared" ca="1" si="784"/>
        <v>0</v>
      </c>
      <c r="FA139" s="8">
        <f t="shared" ca="1" si="785"/>
        <v>0</v>
      </c>
      <c r="FB139" s="8">
        <f t="shared" ca="1" si="786"/>
        <v>0</v>
      </c>
      <c r="FC139" s="8">
        <f t="shared" ca="1" si="787"/>
        <v>0</v>
      </c>
      <c r="FD139" s="8">
        <f t="shared" ca="1" si="788"/>
        <v>0</v>
      </c>
      <c r="FE139" s="8">
        <f t="shared" ca="1" si="789"/>
        <v>0</v>
      </c>
      <c r="FF139" s="8">
        <f t="shared" ca="1" si="790"/>
        <v>0</v>
      </c>
      <c r="FG139" s="8">
        <f t="shared" ca="1" si="791"/>
        <v>0</v>
      </c>
      <c r="FH139" s="8">
        <f t="shared" ca="1" si="792"/>
        <v>0</v>
      </c>
      <c r="FI139" s="8">
        <f t="shared" ca="1" si="793"/>
        <v>0</v>
      </c>
      <c r="FJ139" s="8">
        <f t="shared" ca="1" si="794"/>
        <v>0</v>
      </c>
      <c r="FK139" s="8">
        <f t="shared" ca="1" si="795"/>
        <v>0</v>
      </c>
      <c r="FL139" s="8">
        <f t="shared" ca="1" si="796"/>
        <v>0</v>
      </c>
      <c r="FM139" s="8">
        <f t="shared" ca="1" si="797"/>
        <v>0</v>
      </c>
      <c r="FN139" s="8">
        <f t="shared" ca="1" si="798"/>
        <v>0</v>
      </c>
      <c r="FO139" s="8">
        <f t="shared" ca="1" si="799"/>
        <v>0</v>
      </c>
      <c r="FP139" s="8">
        <f t="shared" ca="1" si="800"/>
        <v>0</v>
      </c>
      <c r="FQ139" s="8">
        <f t="shared" ca="1" si="801"/>
        <v>0</v>
      </c>
      <c r="FR139" s="8">
        <f t="shared" ca="1" si="802"/>
        <v>0</v>
      </c>
      <c r="FS139" s="8">
        <f t="shared" ca="1" si="803"/>
        <v>0</v>
      </c>
      <c r="FT139" s="8">
        <f t="shared" ca="1" si="804"/>
        <v>0</v>
      </c>
      <c r="FU139" s="8">
        <f t="shared" ca="1" si="805"/>
        <v>0</v>
      </c>
      <c r="FV139" s="8">
        <f t="shared" ca="1" si="806"/>
        <v>0</v>
      </c>
      <c r="FW139" s="8">
        <f t="shared" ca="1" si="807"/>
        <v>0</v>
      </c>
      <c r="FX139" s="8">
        <f t="shared" ca="1" si="808"/>
        <v>0</v>
      </c>
      <c r="FY139" s="8">
        <f t="shared" ca="1" si="809"/>
        <v>0</v>
      </c>
      <c r="FZ139" s="8">
        <f t="shared" ca="1" si="810"/>
        <v>0</v>
      </c>
      <c r="GA139" s="8">
        <f t="shared" ca="1" si="811"/>
        <v>0</v>
      </c>
      <c r="GB139" s="8">
        <f t="shared" ca="1" si="812"/>
        <v>0</v>
      </c>
      <c r="GC139" s="8">
        <f t="shared" ca="1" si="813"/>
        <v>0</v>
      </c>
      <c r="GD139" s="8">
        <f t="shared" ca="1" si="814"/>
        <v>0</v>
      </c>
      <c r="GE139" s="8">
        <f t="shared" ca="1" si="815"/>
        <v>0</v>
      </c>
      <c r="GF139" s="8">
        <f t="shared" ca="1" si="816"/>
        <v>0</v>
      </c>
      <c r="GG139" s="8">
        <f t="shared" ca="1" si="817"/>
        <v>0</v>
      </c>
      <c r="GH139" s="8">
        <f t="shared" ca="1" si="818"/>
        <v>0</v>
      </c>
      <c r="GI139" s="8">
        <f t="shared" ca="1" si="819"/>
        <v>0</v>
      </c>
      <c r="GJ139" s="8">
        <f t="shared" ca="1" si="820"/>
        <v>0</v>
      </c>
      <c r="GK139" s="8">
        <f t="shared" ca="1" si="821"/>
        <v>0</v>
      </c>
      <c r="GL139" s="8">
        <f t="shared" ca="1" si="822"/>
        <v>0</v>
      </c>
      <c r="GM139" s="8">
        <f t="shared" ca="1" si="823"/>
        <v>0</v>
      </c>
      <c r="GN139" s="8">
        <f t="shared" ca="1" si="824"/>
        <v>0</v>
      </c>
      <c r="GO139" s="8">
        <f t="shared" ca="1" si="825"/>
        <v>0</v>
      </c>
      <c r="GP139" s="8">
        <f t="shared" ca="1" si="826"/>
        <v>0</v>
      </c>
      <c r="GQ139" s="8">
        <f t="shared" ca="1" si="827"/>
        <v>0</v>
      </c>
      <c r="GR139" s="8">
        <f t="shared" ca="1" si="828"/>
        <v>0</v>
      </c>
      <c r="GS139" s="8">
        <f t="shared" ca="1" si="829"/>
        <v>0</v>
      </c>
      <c r="GT139" s="8">
        <f t="shared" ca="1" si="830"/>
        <v>0</v>
      </c>
      <c r="GU139" s="8">
        <f t="shared" ca="1" si="831"/>
        <v>0</v>
      </c>
      <c r="GV139" s="8">
        <f t="shared" ca="1" si="832"/>
        <v>0</v>
      </c>
      <c r="GW139" s="8">
        <f t="shared" ca="1" si="833"/>
        <v>0</v>
      </c>
      <c r="GX139" s="8">
        <f t="shared" ca="1" si="834"/>
        <v>0</v>
      </c>
      <c r="GY139" s="8">
        <f t="shared" ca="1" si="835"/>
        <v>0</v>
      </c>
      <c r="GZ139" s="8">
        <f t="shared" ca="1" si="836"/>
        <v>0</v>
      </c>
      <c r="HA139" s="8">
        <f t="shared" ca="1" si="837"/>
        <v>0</v>
      </c>
      <c r="HB139" s="8">
        <f t="shared" ca="1" si="838"/>
        <v>0</v>
      </c>
      <c r="HC139" s="8">
        <f t="shared" ca="1" si="839"/>
        <v>0</v>
      </c>
      <c r="HD139" s="8">
        <f t="shared" ca="1" si="840"/>
        <v>0</v>
      </c>
      <c r="HE139" s="8">
        <f t="shared" ca="1" si="841"/>
        <v>0</v>
      </c>
      <c r="HF139" s="8">
        <f t="shared" ca="1" si="842"/>
        <v>0</v>
      </c>
      <c r="HG139" s="8">
        <f t="shared" ca="1" si="843"/>
        <v>0</v>
      </c>
      <c r="HH139" s="8">
        <f t="shared" ca="1" si="844"/>
        <v>0</v>
      </c>
      <c r="HI139" s="8">
        <f t="shared" ca="1" si="845"/>
        <v>0</v>
      </c>
      <c r="HJ139" s="8">
        <f t="shared" ca="1" si="846"/>
        <v>0</v>
      </c>
      <c r="HK139" s="8">
        <f t="shared" ca="1" si="847"/>
        <v>0</v>
      </c>
      <c r="HL139" s="8">
        <f t="shared" ca="1" si="848"/>
        <v>0</v>
      </c>
      <c r="HM139" s="8">
        <f t="shared" ca="1" si="849"/>
        <v>0</v>
      </c>
      <c r="HN139" s="8">
        <f t="shared" ca="1" si="850"/>
        <v>0</v>
      </c>
      <c r="HO139" s="8">
        <f t="shared" ca="1" si="851"/>
        <v>0</v>
      </c>
      <c r="HP139" s="8">
        <f t="shared" ca="1" si="852"/>
        <v>0</v>
      </c>
      <c r="HQ139" s="8">
        <f t="shared" ca="1" si="853"/>
        <v>0</v>
      </c>
      <c r="HR139" s="8">
        <f t="shared" ca="1" si="854"/>
        <v>0</v>
      </c>
      <c r="HS139" s="8">
        <f t="shared" ca="1" si="855"/>
        <v>0</v>
      </c>
      <c r="HT139" s="8">
        <f t="shared" ca="1" si="856"/>
        <v>0</v>
      </c>
      <c r="HU139" s="8">
        <f t="shared" ca="1" si="857"/>
        <v>0</v>
      </c>
      <c r="HV139" s="8">
        <f t="shared" ca="1" si="858"/>
        <v>0</v>
      </c>
      <c r="HW139" s="8">
        <f t="shared" ca="1" si="859"/>
        <v>0</v>
      </c>
      <c r="HX139" s="8">
        <f t="shared" ca="1" si="860"/>
        <v>0</v>
      </c>
      <c r="HY139" s="8">
        <f t="shared" ca="1" si="861"/>
        <v>0</v>
      </c>
      <c r="HZ139" s="8">
        <f t="shared" ca="1" si="862"/>
        <v>0</v>
      </c>
      <c r="IA139" s="8">
        <f t="shared" ca="1" si="863"/>
        <v>0</v>
      </c>
      <c r="IB139" s="8">
        <f t="shared" ca="1" si="864"/>
        <v>0</v>
      </c>
      <c r="IC139" s="8">
        <f t="shared" ca="1" si="865"/>
        <v>0</v>
      </c>
      <c r="ID139" s="8">
        <f t="shared" ca="1" si="866"/>
        <v>0</v>
      </c>
      <c r="IE139" s="8">
        <f t="shared" ca="1" si="867"/>
        <v>0</v>
      </c>
      <c r="IF139" s="8">
        <f t="shared" ca="1" si="868"/>
        <v>0</v>
      </c>
      <c r="IG139" s="8">
        <f t="shared" ca="1" si="869"/>
        <v>0</v>
      </c>
      <c r="IH139" s="8">
        <f t="shared" ca="1" si="870"/>
        <v>0</v>
      </c>
      <c r="II139" s="8">
        <f t="shared" ca="1" si="871"/>
        <v>0</v>
      </c>
      <c r="IJ139" s="8">
        <f t="shared" ca="1" si="872"/>
        <v>0</v>
      </c>
      <c r="IK139" s="8">
        <f t="shared" ca="1" si="873"/>
        <v>0</v>
      </c>
      <c r="IL139" s="8">
        <f t="shared" ca="1" si="874"/>
        <v>0</v>
      </c>
      <c r="IM139" s="8">
        <f t="shared" ca="1" si="875"/>
        <v>0</v>
      </c>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row>
    <row r="140" spans="1:348" ht="18.399999999999999">
      <c r="A140" s="29"/>
      <c r="B140" s="16"/>
      <c r="C140" s="249"/>
      <c r="D140" s="249"/>
      <c r="E140" s="156"/>
      <c r="F140" s="156"/>
      <c r="G140" s="157"/>
      <c r="H140" s="117" t="str">
        <f>IFERROR(VLOOKUP(E140, 'General Project Info'!$C$32:$I$42, 7, FALSE), "")</f>
        <v/>
      </c>
      <c r="I140" s="118">
        <f>IFERROR(Y140*VLOOKUP(E140, 'General Project Info'!$R$32:$T$42, 3, FALSE), 0)</f>
        <v>0</v>
      </c>
      <c r="J140" s="119">
        <f t="shared" si="891"/>
        <v>0</v>
      </c>
      <c r="K140" s="119">
        <f t="shared" si="876"/>
        <v>0</v>
      </c>
      <c r="L140" s="162"/>
      <c r="M140" s="162"/>
      <c r="N140" s="163"/>
      <c r="O140" s="163"/>
      <c r="P140" s="163"/>
      <c r="Q140" s="153">
        <f t="shared" si="769"/>
        <v>0</v>
      </c>
      <c r="R140" s="16"/>
      <c r="S140" s="29"/>
      <c r="U140" s="26">
        <f>IFERROR(VLOOKUP($E140, 'Unit Conversions Array'!$B$4:$AA$24, 26, FALSE),0)</f>
        <v>0</v>
      </c>
      <c r="V140">
        <f>VLOOKUP(E140, 'General Project Info'!$R$32:$W$42, 6, FALSE)</f>
        <v>1</v>
      </c>
      <c r="W140">
        <f t="shared" si="770"/>
        <v>0</v>
      </c>
      <c r="X140">
        <f>IFERROR(G140*INDEX('Unit Conversions Array'!$E$4:$Y$24, MATCH('Scenarios &amp; Measures'!E140, 'Unit Conversions Array'!$B$4:$B$24, 0), MATCH('Scenarios &amp; Measures'!H140, 'Unit Conversions Array'!$E$3:$Y$3, 0)), 0)</f>
        <v>0</v>
      </c>
      <c r="Y140" s="8">
        <f t="shared" si="877"/>
        <v>0</v>
      </c>
      <c r="Z140" s="111" t="str">
        <f t="shared" si="893"/>
        <v/>
      </c>
      <c r="AA140" s="111">
        <f>IFERROR(IF(AND(U140=1,E140="Electricity"),Y140*INDEX('Scenarios &amp; Measures'!$AQ$153:$EM$153,1,MATCH(F140+1,'Scenarios &amp; Measures'!$AQ$152:$EM$152,0)), IF(U140=1,$Y140*VLOOKUP($E140, 'General Project Info'!$R$32:$W$42, 5, FALSE),0)),0)</f>
        <v>0</v>
      </c>
      <c r="AB140" s="93">
        <f>IF(E140="Electricity",Y140*SUM(INDEX('Scenarios &amp; Measures'!$AQ$153:$EM$153,1,MATCH(F140+1,'Scenarios &amp; Measures'!$AQ$152:$EM$152,0)):INDEX('Scenarios &amp; Measures'!$AQ$153:$EM$153,1,MATCH(F140+'General Project Info'!$F$20,'Scenarios &amp; Measures'!$AQ$152:$EM$152,0))),SUMIF(E140,"Solar_PV_or_Wind",J140)*$Y$10)</f>
        <v>0</v>
      </c>
      <c r="AC140" s="111">
        <f>IFERROR(IF(U140=0, Y140*VLOOKUP(E140, 'General Project Info'!$R$32:$W$42, 5, FALSE), 0), 0)</f>
        <v>0</v>
      </c>
      <c r="AD140" s="11">
        <f t="shared" si="890"/>
        <v>0</v>
      </c>
      <c r="AE140" s="11">
        <f t="shared" si="879"/>
        <v>20</v>
      </c>
      <c r="AF140" s="11">
        <f t="shared" si="880"/>
        <v>-20</v>
      </c>
      <c r="AG140" s="11">
        <f t="shared" si="881"/>
        <v>0</v>
      </c>
      <c r="AH140">
        <f t="shared" si="771"/>
        <v>0</v>
      </c>
      <c r="AI140" s="116">
        <f t="shared" ca="1" si="882"/>
        <v>0</v>
      </c>
      <c r="AJ140" s="116">
        <f t="shared" ca="1" si="883"/>
        <v>0</v>
      </c>
      <c r="AK140" s="11">
        <f t="shared" ca="1" si="884"/>
        <v>0</v>
      </c>
      <c r="AL140" s="11">
        <f>IF($W$10="RECs", -AA140/VLOOKUP("RECs", 'General Project Info'!$R$32:$W$42, 5, FALSE)*$W$11*IF($Y$11=$AB$12, $Y$10, (1/($AB$12-$Y$11))*(1-($Y$11/$AB$12)^$Y$10)*$AB$12), 0)</f>
        <v>0</v>
      </c>
      <c r="AM140" s="11">
        <f t="shared" si="772"/>
        <v>0</v>
      </c>
      <c r="AN140" s="11">
        <f t="shared" si="773"/>
        <v>0</v>
      </c>
      <c r="AO140" s="11">
        <f t="shared" ca="1" si="885"/>
        <v>0</v>
      </c>
      <c r="AQ140" s="93">
        <f t="shared" ca="1" si="886"/>
        <v>0</v>
      </c>
      <c r="AR140" s="93">
        <f t="shared" ref="AR140:DC143" ca="1" si="896">IFERROR(IF(AR$8&gt;=$F140,IF((AR$8-$F140)&gt;=$Y$10, 0, IF(MOD($AG140+(AR$8-$F140), $L140)=0, (($N140-$O140)*$AB$11^AR$129), 0)),0), 0)</f>
        <v>0</v>
      </c>
      <c r="AS140" s="93">
        <f t="shared" ca="1" si="896"/>
        <v>0</v>
      </c>
      <c r="AT140" s="93">
        <f t="shared" ca="1" si="896"/>
        <v>0</v>
      </c>
      <c r="AU140" s="93">
        <f t="shared" ca="1" si="896"/>
        <v>0</v>
      </c>
      <c r="AV140" s="93">
        <f t="shared" ca="1" si="896"/>
        <v>0</v>
      </c>
      <c r="AW140" s="93">
        <f t="shared" ca="1" si="896"/>
        <v>0</v>
      </c>
      <c r="AX140" s="93">
        <f t="shared" ca="1" si="896"/>
        <v>0</v>
      </c>
      <c r="AY140" s="93">
        <f t="shared" ca="1" si="896"/>
        <v>0</v>
      </c>
      <c r="AZ140" s="93">
        <f t="shared" ca="1" si="896"/>
        <v>0</v>
      </c>
      <c r="BA140" s="93">
        <f t="shared" ca="1" si="896"/>
        <v>0</v>
      </c>
      <c r="BB140" s="93">
        <f t="shared" ca="1" si="896"/>
        <v>0</v>
      </c>
      <c r="BC140" s="93">
        <f t="shared" ca="1" si="896"/>
        <v>0</v>
      </c>
      <c r="BD140" s="93">
        <f t="shared" ca="1" si="896"/>
        <v>0</v>
      </c>
      <c r="BE140" s="93">
        <f t="shared" ca="1" si="896"/>
        <v>0</v>
      </c>
      <c r="BF140" s="93">
        <f t="shared" ca="1" si="896"/>
        <v>0</v>
      </c>
      <c r="BG140" s="93">
        <f t="shared" ca="1" si="896"/>
        <v>0</v>
      </c>
      <c r="BH140" s="93">
        <f t="shared" ca="1" si="896"/>
        <v>0</v>
      </c>
      <c r="BI140" s="93">
        <f t="shared" ca="1" si="896"/>
        <v>0</v>
      </c>
      <c r="BJ140" s="93">
        <f t="shared" ca="1" si="896"/>
        <v>0</v>
      </c>
      <c r="BK140" s="93">
        <f t="shared" ca="1" si="896"/>
        <v>0</v>
      </c>
      <c r="BL140" s="93">
        <f t="shared" ca="1" si="896"/>
        <v>0</v>
      </c>
      <c r="BM140" s="93">
        <f t="shared" ca="1" si="896"/>
        <v>0</v>
      </c>
      <c r="BN140" s="93">
        <f t="shared" ca="1" si="896"/>
        <v>0</v>
      </c>
      <c r="BO140" s="93">
        <f t="shared" ca="1" si="896"/>
        <v>0</v>
      </c>
      <c r="BP140" s="93">
        <f t="shared" ca="1" si="896"/>
        <v>0</v>
      </c>
      <c r="BQ140" s="93">
        <f t="shared" ca="1" si="896"/>
        <v>0</v>
      </c>
      <c r="BR140" s="93">
        <f t="shared" ca="1" si="896"/>
        <v>0</v>
      </c>
      <c r="BS140" s="93">
        <f t="shared" ca="1" si="896"/>
        <v>0</v>
      </c>
      <c r="BT140" s="93">
        <f t="shared" ca="1" si="896"/>
        <v>0</v>
      </c>
      <c r="BU140" s="93">
        <f t="shared" ca="1" si="896"/>
        <v>0</v>
      </c>
      <c r="BV140" s="93">
        <f t="shared" ca="1" si="896"/>
        <v>0</v>
      </c>
      <c r="BW140" s="93">
        <f t="shared" ca="1" si="896"/>
        <v>0</v>
      </c>
      <c r="BX140" s="93">
        <f t="shared" ca="1" si="896"/>
        <v>0</v>
      </c>
      <c r="BY140" s="93">
        <f t="shared" ca="1" si="896"/>
        <v>0</v>
      </c>
      <c r="BZ140" s="93">
        <f t="shared" ca="1" si="896"/>
        <v>0</v>
      </c>
      <c r="CA140" s="93">
        <f t="shared" ca="1" si="896"/>
        <v>0</v>
      </c>
      <c r="CB140" s="93">
        <f t="shared" ca="1" si="896"/>
        <v>0</v>
      </c>
      <c r="CC140" s="93">
        <f t="shared" ca="1" si="896"/>
        <v>0</v>
      </c>
      <c r="CD140" s="93">
        <f t="shared" ca="1" si="896"/>
        <v>0</v>
      </c>
      <c r="CE140" s="93">
        <f t="shared" ca="1" si="896"/>
        <v>0</v>
      </c>
      <c r="CF140" s="93">
        <f t="shared" ca="1" si="896"/>
        <v>0</v>
      </c>
      <c r="CG140" s="93">
        <f t="shared" ca="1" si="896"/>
        <v>0</v>
      </c>
      <c r="CH140" s="93">
        <f t="shared" ca="1" si="896"/>
        <v>0</v>
      </c>
      <c r="CI140" s="93">
        <f t="shared" ca="1" si="896"/>
        <v>0</v>
      </c>
      <c r="CJ140" s="93">
        <f t="shared" ca="1" si="896"/>
        <v>0</v>
      </c>
      <c r="CK140" s="93">
        <f t="shared" ca="1" si="896"/>
        <v>0</v>
      </c>
      <c r="CL140" s="93">
        <f t="shared" ca="1" si="896"/>
        <v>0</v>
      </c>
      <c r="CM140" s="93">
        <f t="shared" ca="1" si="896"/>
        <v>0</v>
      </c>
      <c r="CN140" s="93">
        <f t="shared" ca="1" si="896"/>
        <v>0</v>
      </c>
      <c r="CO140" s="93">
        <f t="shared" ca="1" si="896"/>
        <v>0</v>
      </c>
      <c r="CP140" s="93">
        <f t="shared" ca="1" si="896"/>
        <v>0</v>
      </c>
      <c r="CQ140" s="93">
        <f t="shared" ca="1" si="896"/>
        <v>0</v>
      </c>
      <c r="CR140" s="93">
        <f t="shared" ca="1" si="896"/>
        <v>0</v>
      </c>
      <c r="CS140" s="93">
        <f t="shared" ca="1" si="896"/>
        <v>0</v>
      </c>
      <c r="CT140" s="93">
        <f t="shared" ca="1" si="896"/>
        <v>0</v>
      </c>
      <c r="CU140" s="93">
        <f t="shared" ca="1" si="896"/>
        <v>0</v>
      </c>
      <c r="CV140" s="93">
        <f t="shared" ca="1" si="896"/>
        <v>0</v>
      </c>
      <c r="CW140" s="93">
        <f t="shared" ca="1" si="896"/>
        <v>0</v>
      </c>
      <c r="CX140" s="93">
        <f t="shared" ca="1" si="896"/>
        <v>0</v>
      </c>
      <c r="CY140" s="93">
        <f t="shared" ca="1" si="896"/>
        <v>0</v>
      </c>
      <c r="CZ140" s="93">
        <f t="shared" ca="1" si="896"/>
        <v>0</v>
      </c>
      <c r="DA140" s="93">
        <f t="shared" ca="1" si="896"/>
        <v>0</v>
      </c>
      <c r="DB140" s="93">
        <f t="shared" ca="1" si="896"/>
        <v>0</v>
      </c>
      <c r="DC140" s="93">
        <f t="shared" ca="1" si="896"/>
        <v>0</v>
      </c>
      <c r="DD140" s="93">
        <f t="shared" ca="1" si="895"/>
        <v>0</v>
      </c>
      <c r="DE140" s="93">
        <f t="shared" ca="1" si="895"/>
        <v>0</v>
      </c>
      <c r="DF140" s="93">
        <f t="shared" ca="1" si="895"/>
        <v>0</v>
      </c>
      <c r="DG140" s="93">
        <f t="shared" ca="1" si="895"/>
        <v>0</v>
      </c>
      <c r="DH140" s="93">
        <f t="shared" ca="1" si="895"/>
        <v>0</v>
      </c>
      <c r="DI140" s="93">
        <f t="shared" ca="1" si="895"/>
        <v>0</v>
      </c>
      <c r="DJ140" s="93">
        <f t="shared" ca="1" si="895"/>
        <v>0</v>
      </c>
      <c r="DK140" s="93">
        <f t="shared" ca="1" si="895"/>
        <v>0</v>
      </c>
      <c r="DL140" s="93">
        <f t="shared" ca="1" si="895"/>
        <v>0</v>
      </c>
      <c r="DM140" s="93">
        <f t="shared" ca="1" si="895"/>
        <v>0</v>
      </c>
      <c r="DN140" s="93">
        <f t="shared" ca="1" si="895"/>
        <v>0</v>
      </c>
      <c r="DO140" s="93">
        <f t="shared" ca="1" si="895"/>
        <v>0</v>
      </c>
      <c r="DP140" s="93">
        <f t="shared" ca="1" si="895"/>
        <v>0</v>
      </c>
      <c r="DQ140" s="93">
        <f t="shared" ca="1" si="895"/>
        <v>0</v>
      </c>
      <c r="DR140" s="93">
        <f t="shared" ca="1" si="895"/>
        <v>0</v>
      </c>
      <c r="DS140" s="93">
        <f t="shared" ca="1" si="895"/>
        <v>0</v>
      </c>
      <c r="DT140" s="93">
        <f t="shared" ca="1" si="895"/>
        <v>0</v>
      </c>
      <c r="DU140" s="93">
        <f t="shared" ca="1" si="895"/>
        <v>0</v>
      </c>
      <c r="DV140" s="93">
        <f t="shared" ca="1" si="895"/>
        <v>0</v>
      </c>
      <c r="DW140" s="93">
        <f t="shared" ca="1" si="895"/>
        <v>0</v>
      </c>
      <c r="DX140" s="93">
        <f t="shared" ca="1" si="895"/>
        <v>0</v>
      </c>
      <c r="DY140" s="93">
        <f t="shared" ca="1" si="895"/>
        <v>0</v>
      </c>
      <c r="DZ140" s="93">
        <f t="shared" ca="1" si="895"/>
        <v>0</v>
      </c>
      <c r="EA140" s="93">
        <f t="shared" ca="1" si="895"/>
        <v>0</v>
      </c>
      <c r="EB140" s="93">
        <f t="shared" ca="1" si="895"/>
        <v>0</v>
      </c>
      <c r="EC140" s="93">
        <f t="shared" ca="1" si="895"/>
        <v>0</v>
      </c>
      <c r="ED140" s="93">
        <f t="shared" ca="1" si="895"/>
        <v>0</v>
      </c>
      <c r="EE140" s="93">
        <f t="shared" ca="1" si="895"/>
        <v>0</v>
      </c>
      <c r="EF140" s="93">
        <f t="shared" ca="1" si="895"/>
        <v>0</v>
      </c>
      <c r="EG140" s="93">
        <f t="shared" ca="1" si="895"/>
        <v>0</v>
      </c>
      <c r="EH140" s="93">
        <f t="shared" ca="1" si="895"/>
        <v>0</v>
      </c>
      <c r="EI140" s="93">
        <f t="shared" ca="1" si="895"/>
        <v>0</v>
      </c>
      <c r="EJ140" s="93">
        <f t="shared" ca="1" si="895"/>
        <v>0</v>
      </c>
      <c r="EK140" s="93">
        <f t="shared" ca="1" si="895"/>
        <v>0</v>
      </c>
      <c r="EL140" s="93">
        <f t="shared" ca="1" si="895"/>
        <v>0</v>
      </c>
      <c r="EM140" s="93">
        <f t="shared" ca="1" si="895"/>
        <v>0</v>
      </c>
      <c r="EO140" s="8"/>
      <c r="EP140" s="93"/>
      <c r="EQ140" s="8">
        <f t="shared" ca="1" si="887"/>
        <v>0</v>
      </c>
      <c r="ER140" s="8">
        <f t="shared" ca="1" si="776"/>
        <v>0</v>
      </c>
      <c r="ES140" s="8">
        <f t="shared" ca="1" si="777"/>
        <v>0</v>
      </c>
      <c r="ET140" s="8">
        <f t="shared" ca="1" si="778"/>
        <v>0</v>
      </c>
      <c r="EU140" s="8">
        <f t="shared" ca="1" si="779"/>
        <v>0</v>
      </c>
      <c r="EV140" s="8">
        <f t="shared" ca="1" si="780"/>
        <v>0</v>
      </c>
      <c r="EW140" s="8">
        <f t="shared" ca="1" si="781"/>
        <v>0</v>
      </c>
      <c r="EX140" s="8">
        <f t="shared" ca="1" si="782"/>
        <v>0</v>
      </c>
      <c r="EY140" s="8">
        <f t="shared" ca="1" si="783"/>
        <v>0</v>
      </c>
      <c r="EZ140" s="8">
        <f t="shared" ca="1" si="784"/>
        <v>0</v>
      </c>
      <c r="FA140" s="8">
        <f t="shared" ca="1" si="785"/>
        <v>0</v>
      </c>
      <c r="FB140" s="8">
        <f t="shared" ca="1" si="786"/>
        <v>0</v>
      </c>
      <c r="FC140" s="8">
        <f t="shared" ca="1" si="787"/>
        <v>0</v>
      </c>
      <c r="FD140" s="8">
        <f t="shared" ca="1" si="788"/>
        <v>0</v>
      </c>
      <c r="FE140" s="8">
        <f t="shared" ca="1" si="789"/>
        <v>0</v>
      </c>
      <c r="FF140" s="8">
        <f t="shared" ca="1" si="790"/>
        <v>0</v>
      </c>
      <c r="FG140" s="8">
        <f t="shared" ca="1" si="791"/>
        <v>0</v>
      </c>
      <c r="FH140" s="8">
        <f t="shared" ca="1" si="792"/>
        <v>0</v>
      </c>
      <c r="FI140" s="8">
        <f t="shared" ca="1" si="793"/>
        <v>0</v>
      </c>
      <c r="FJ140" s="8">
        <f t="shared" ca="1" si="794"/>
        <v>0</v>
      </c>
      <c r="FK140" s="8">
        <f t="shared" ca="1" si="795"/>
        <v>0</v>
      </c>
      <c r="FL140" s="8">
        <f t="shared" ca="1" si="796"/>
        <v>0</v>
      </c>
      <c r="FM140" s="8">
        <f t="shared" ca="1" si="797"/>
        <v>0</v>
      </c>
      <c r="FN140" s="8">
        <f t="shared" ca="1" si="798"/>
        <v>0</v>
      </c>
      <c r="FO140" s="8">
        <f t="shared" ca="1" si="799"/>
        <v>0</v>
      </c>
      <c r="FP140" s="8">
        <f t="shared" ca="1" si="800"/>
        <v>0</v>
      </c>
      <c r="FQ140" s="8">
        <f t="shared" ca="1" si="801"/>
        <v>0</v>
      </c>
      <c r="FR140" s="8">
        <f t="shared" ca="1" si="802"/>
        <v>0</v>
      </c>
      <c r="FS140" s="8">
        <f t="shared" ca="1" si="803"/>
        <v>0</v>
      </c>
      <c r="FT140" s="8">
        <f t="shared" ca="1" si="804"/>
        <v>0</v>
      </c>
      <c r="FU140" s="8">
        <f t="shared" ca="1" si="805"/>
        <v>0</v>
      </c>
      <c r="FV140" s="8">
        <f t="shared" ca="1" si="806"/>
        <v>0</v>
      </c>
      <c r="FW140" s="8">
        <f t="shared" ca="1" si="807"/>
        <v>0</v>
      </c>
      <c r="FX140" s="8">
        <f t="shared" ca="1" si="808"/>
        <v>0</v>
      </c>
      <c r="FY140" s="8">
        <f t="shared" ca="1" si="809"/>
        <v>0</v>
      </c>
      <c r="FZ140" s="8">
        <f t="shared" ca="1" si="810"/>
        <v>0</v>
      </c>
      <c r="GA140" s="8">
        <f t="shared" ca="1" si="811"/>
        <v>0</v>
      </c>
      <c r="GB140" s="8">
        <f t="shared" ca="1" si="812"/>
        <v>0</v>
      </c>
      <c r="GC140" s="8">
        <f t="shared" ca="1" si="813"/>
        <v>0</v>
      </c>
      <c r="GD140" s="8">
        <f t="shared" ca="1" si="814"/>
        <v>0</v>
      </c>
      <c r="GE140" s="8">
        <f t="shared" ca="1" si="815"/>
        <v>0</v>
      </c>
      <c r="GF140" s="8">
        <f t="shared" ca="1" si="816"/>
        <v>0</v>
      </c>
      <c r="GG140" s="8">
        <f t="shared" ca="1" si="817"/>
        <v>0</v>
      </c>
      <c r="GH140" s="8">
        <f t="shared" ca="1" si="818"/>
        <v>0</v>
      </c>
      <c r="GI140" s="8">
        <f t="shared" ca="1" si="819"/>
        <v>0</v>
      </c>
      <c r="GJ140" s="8">
        <f t="shared" ca="1" si="820"/>
        <v>0</v>
      </c>
      <c r="GK140" s="8">
        <f t="shared" ca="1" si="821"/>
        <v>0</v>
      </c>
      <c r="GL140" s="8">
        <f t="shared" ca="1" si="822"/>
        <v>0</v>
      </c>
      <c r="GM140" s="8">
        <f t="shared" ca="1" si="823"/>
        <v>0</v>
      </c>
      <c r="GN140" s="8">
        <f t="shared" ca="1" si="824"/>
        <v>0</v>
      </c>
      <c r="GO140" s="8">
        <f t="shared" ca="1" si="825"/>
        <v>0</v>
      </c>
      <c r="GP140" s="8">
        <f t="shared" ca="1" si="826"/>
        <v>0</v>
      </c>
      <c r="GQ140" s="8">
        <f t="shared" ca="1" si="827"/>
        <v>0</v>
      </c>
      <c r="GR140" s="8">
        <f t="shared" ca="1" si="828"/>
        <v>0</v>
      </c>
      <c r="GS140" s="8">
        <f t="shared" ca="1" si="829"/>
        <v>0</v>
      </c>
      <c r="GT140" s="8">
        <f t="shared" ca="1" si="830"/>
        <v>0</v>
      </c>
      <c r="GU140" s="8">
        <f t="shared" ca="1" si="831"/>
        <v>0</v>
      </c>
      <c r="GV140" s="8">
        <f t="shared" ca="1" si="832"/>
        <v>0</v>
      </c>
      <c r="GW140" s="8">
        <f t="shared" ca="1" si="833"/>
        <v>0</v>
      </c>
      <c r="GX140" s="8">
        <f t="shared" ca="1" si="834"/>
        <v>0</v>
      </c>
      <c r="GY140" s="8">
        <f t="shared" ca="1" si="835"/>
        <v>0</v>
      </c>
      <c r="GZ140" s="8">
        <f t="shared" ca="1" si="836"/>
        <v>0</v>
      </c>
      <c r="HA140" s="8">
        <f t="shared" ca="1" si="837"/>
        <v>0</v>
      </c>
      <c r="HB140" s="8">
        <f t="shared" ca="1" si="838"/>
        <v>0</v>
      </c>
      <c r="HC140" s="8">
        <f t="shared" ca="1" si="839"/>
        <v>0</v>
      </c>
      <c r="HD140" s="8">
        <f t="shared" ca="1" si="840"/>
        <v>0</v>
      </c>
      <c r="HE140" s="8">
        <f t="shared" ca="1" si="841"/>
        <v>0</v>
      </c>
      <c r="HF140" s="8">
        <f t="shared" ca="1" si="842"/>
        <v>0</v>
      </c>
      <c r="HG140" s="8">
        <f t="shared" ca="1" si="843"/>
        <v>0</v>
      </c>
      <c r="HH140" s="8">
        <f t="shared" ca="1" si="844"/>
        <v>0</v>
      </c>
      <c r="HI140" s="8">
        <f t="shared" ca="1" si="845"/>
        <v>0</v>
      </c>
      <c r="HJ140" s="8">
        <f t="shared" ca="1" si="846"/>
        <v>0</v>
      </c>
      <c r="HK140" s="8">
        <f t="shared" ca="1" si="847"/>
        <v>0</v>
      </c>
      <c r="HL140" s="8">
        <f t="shared" ca="1" si="848"/>
        <v>0</v>
      </c>
      <c r="HM140" s="8">
        <f t="shared" ca="1" si="849"/>
        <v>0</v>
      </c>
      <c r="HN140" s="8">
        <f t="shared" ca="1" si="850"/>
        <v>0</v>
      </c>
      <c r="HO140" s="8">
        <f t="shared" ca="1" si="851"/>
        <v>0</v>
      </c>
      <c r="HP140" s="8">
        <f t="shared" ca="1" si="852"/>
        <v>0</v>
      </c>
      <c r="HQ140" s="8">
        <f t="shared" ca="1" si="853"/>
        <v>0</v>
      </c>
      <c r="HR140" s="8">
        <f t="shared" ca="1" si="854"/>
        <v>0</v>
      </c>
      <c r="HS140" s="8">
        <f t="shared" ca="1" si="855"/>
        <v>0</v>
      </c>
      <c r="HT140" s="8">
        <f t="shared" ca="1" si="856"/>
        <v>0</v>
      </c>
      <c r="HU140" s="8">
        <f t="shared" ca="1" si="857"/>
        <v>0</v>
      </c>
      <c r="HV140" s="8">
        <f t="shared" ca="1" si="858"/>
        <v>0</v>
      </c>
      <c r="HW140" s="8">
        <f t="shared" ca="1" si="859"/>
        <v>0</v>
      </c>
      <c r="HX140" s="8">
        <f t="shared" ca="1" si="860"/>
        <v>0</v>
      </c>
      <c r="HY140" s="8">
        <f t="shared" ca="1" si="861"/>
        <v>0</v>
      </c>
      <c r="HZ140" s="8">
        <f t="shared" ca="1" si="862"/>
        <v>0</v>
      </c>
      <c r="IA140" s="8">
        <f t="shared" ca="1" si="863"/>
        <v>0</v>
      </c>
      <c r="IB140" s="8">
        <f t="shared" ca="1" si="864"/>
        <v>0</v>
      </c>
      <c r="IC140" s="8">
        <f t="shared" ca="1" si="865"/>
        <v>0</v>
      </c>
      <c r="ID140" s="8">
        <f t="shared" ca="1" si="866"/>
        <v>0</v>
      </c>
      <c r="IE140" s="8">
        <f t="shared" ca="1" si="867"/>
        <v>0</v>
      </c>
      <c r="IF140" s="8">
        <f t="shared" ca="1" si="868"/>
        <v>0</v>
      </c>
      <c r="IG140" s="8">
        <f t="shared" ca="1" si="869"/>
        <v>0</v>
      </c>
      <c r="IH140" s="8">
        <f t="shared" ca="1" si="870"/>
        <v>0</v>
      </c>
      <c r="II140" s="8">
        <f t="shared" ca="1" si="871"/>
        <v>0</v>
      </c>
      <c r="IJ140" s="8">
        <f t="shared" ca="1" si="872"/>
        <v>0</v>
      </c>
      <c r="IK140" s="8">
        <f t="shared" ca="1" si="873"/>
        <v>0</v>
      </c>
      <c r="IL140" s="8">
        <f t="shared" ca="1" si="874"/>
        <v>0</v>
      </c>
      <c r="IM140" s="8">
        <f t="shared" ca="1" si="875"/>
        <v>0</v>
      </c>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row>
    <row r="141" spans="1:348" ht="18.399999999999999">
      <c r="A141" s="29"/>
      <c r="B141" s="16"/>
      <c r="C141" s="249"/>
      <c r="D141" s="249"/>
      <c r="E141" s="156"/>
      <c r="F141" s="156"/>
      <c r="G141" s="157"/>
      <c r="H141" s="117" t="str">
        <f>IFERROR(VLOOKUP(E141, 'General Project Info'!$C$32:$I$42, 7, FALSE), "")</f>
        <v/>
      </c>
      <c r="I141" s="118">
        <f>IFERROR(Y141*VLOOKUP(E141, 'General Project Info'!$R$32:$T$42, 3, FALSE), 0)</f>
        <v>0</v>
      </c>
      <c r="J141" s="119">
        <f t="shared" si="891"/>
        <v>0</v>
      </c>
      <c r="K141" s="119">
        <f t="shared" si="876"/>
        <v>0</v>
      </c>
      <c r="L141" s="162"/>
      <c r="M141" s="162"/>
      <c r="N141" s="163"/>
      <c r="O141" s="163"/>
      <c r="P141" s="163"/>
      <c r="Q141" s="153">
        <f t="shared" si="769"/>
        <v>0</v>
      </c>
      <c r="R141" s="16"/>
      <c r="S141" s="29"/>
      <c r="U141" s="26">
        <f>IFERROR(VLOOKUP($E141, 'Unit Conversions Array'!$B$4:$AA$24, 26, FALSE),0)</f>
        <v>0</v>
      </c>
      <c r="V141">
        <f>VLOOKUP(E141, 'General Project Info'!$R$32:$W$42, 6, FALSE)</f>
        <v>1</v>
      </c>
      <c r="W141">
        <f t="shared" si="770"/>
        <v>0</v>
      </c>
      <c r="X141">
        <f>IFERROR(G141*INDEX('Unit Conversions Array'!$E$4:$Y$24, MATCH('Scenarios &amp; Measures'!E141, 'Unit Conversions Array'!$B$4:$B$24, 0), MATCH('Scenarios &amp; Measures'!H141, 'Unit Conversions Array'!$E$3:$Y$3, 0)), 0)</f>
        <v>0</v>
      </c>
      <c r="Y141" s="8">
        <f t="shared" si="877"/>
        <v>0</v>
      </c>
      <c r="Z141" s="111" t="str">
        <f t="shared" si="893"/>
        <v/>
      </c>
      <c r="AA141" s="111">
        <f>IFERROR(IF(AND(U141=1,E141="Electricity"),Y141*INDEX('Scenarios &amp; Measures'!$AQ$153:$EM$153,1,MATCH(F141+1,'Scenarios &amp; Measures'!$AQ$152:$EM$152,0)), IF(U141=1,$Y141*VLOOKUP($E141, 'General Project Info'!$R$32:$W$42, 5, FALSE),0)),0)</f>
        <v>0</v>
      </c>
      <c r="AB141" s="93">
        <f>IF(E141="Electricity",Y141*SUM(INDEX('Scenarios &amp; Measures'!$AQ$153:$EM$153,1,MATCH(F141+1,'Scenarios &amp; Measures'!$AQ$152:$EM$152,0)):INDEX('Scenarios &amp; Measures'!$AQ$153:$EM$153,1,MATCH(F141+'General Project Info'!$F$20,'Scenarios &amp; Measures'!$AQ$152:$EM$152,0))),SUMIF(E141,"Solar_PV_or_Wind",J141)*$Y$10)</f>
        <v>0</v>
      </c>
      <c r="AC141" s="111">
        <f>IFERROR(IF(U141=0, Y141*VLOOKUP(E141, 'General Project Info'!$R$32:$W$42, 5, FALSE), 0), 0)</f>
        <v>0</v>
      </c>
      <c r="AD141" s="11">
        <f t="shared" si="890"/>
        <v>0</v>
      </c>
      <c r="AE141" s="11">
        <f t="shared" si="879"/>
        <v>20</v>
      </c>
      <c r="AF141" s="11">
        <f t="shared" si="880"/>
        <v>-20</v>
      </c>
      <c r="AG141" s="11">
        <f t="shared" si="881"/>
        <v>0</v>
      </c>
      <c r="AH141">
        <f t="shared" si="771"/>
        <v>0</v>
      </c>
      <c r="AI141" s="116">
        <f t="shared" ca="1" si="882"/>
        <v>0</v>
      </c>
      <c r="AJ141" s="116">
        <f t="shared" ca="1" si="883"/>
        <v>0</v>
      </c>
      <c r="AK141" s="11">
        <f t="shared" ca="1" si="884"/>
        <v>0</v>
      </c>
      <c r="AL141" s="11">
        <f>IF($W$10="RECs", -AA141/VLOOKUP("RECs", 'General Project Info'!$R$32:$W$42, 5, FALSE)*$W$11*IF($Y$11=$AB$12, $Y$10, (1/($AB$12-$Y$11))*(1-($Y$11/$AB$12)^$Y$10)*$AB$12), 0)</f>
        <v>0</v>
      </c>
      <c r="AM141" s="11">
        <f t="shared" si="772"/>
        <v>0</v>
      </c>
      <c r="AN141" s="11">
        <f t="shared" si="773"/>
        <v>0</v>
      </c>
      <c r="AO141" s="11">
        <f t="shared" ca="1" si="885"/>
        <v>0</v>
      </c>
      <c r="AQ141" s="93">
        <f t="shared" ca="1" si="886"/>
        <v>0</v>
      </c>
      <c r="AR141" s="93">
        <f t="shared" ca="1" si="896"/>
        <v>0</v>
      </c>
      <c r="AS141" s="93">
        <f t="shared" ca="1" si="896"/>
        <v>0</v>
      </c>
      <c r="AT141" s="93">
        <f t="shared" ca="1" si="896"/>
        <v>0</v>
      </c>
      <c r="AU141" s="93">
        <f t="shared" ca="1" si="896"/>
        <v>0</v>
      </c>
      <c r="AV141" s="93">
        <f t="shared" ca="1" si="896"/>
        <v>0</v>
      </c>
      <c r="AW141" s="93">
        <f t="shared" ca="1" si="896"/>
        <v>0</v>
      </c>
      <c r="AX141" s="93">
        <f t="shared" ca="1" si="896"/>
        <v>0</v>
      </c>
      <c r="AY141" s="93">
        <f t="shared" ca="1" si="896"/>
        <v>0</v>
      </c>
      <c r="AZ141" s="93">
        <f t="shared" ca="1" si="896"/>
        <v>0</v>
      </c>
      <c r="BA141" s="93">
        <f t="shared" ca="1" si="896"/>
        <v>0</v>
      </c>
      <c r="BB141" s="93">
        <f t="shared" ca="1" si="896"/>
        <v>0</v>
      </c>
      <c r="BC141" s="93">
        <f t="shared" ca="1" si="896"/>
        <v>0</v>
      </c>
      <c r="BD141" s="93">
        <f t="shared" ca="1" si="896"/>
        <v>0</v>
      </c>
      <c r="BE141" s="93">
        <f t="shared" ca="1" si="896"/>
        <v>0</v>
      </c>
      <c r="BF141" s="93">
        <f t="shared" ca="1" si="896"/>
        <v>0</v>
      </c>
      <c r="BG141" s="93">
        <f t="shared" ca="1" si="896"/>
        <v>0</v>
      </c>
      <c r="BH141" s="93">
        <f t="shared" ca="1" si="896"/>
        <v>0</v>
      </c>
      <c r="BI141" s="93">
        <f t="shared" ca="1" si="896"/>
        <v>0</v>
      </c>
      <c r="BJ141" s="93">
        <f t="shared" ca="1" si="896"/>
        <v>0</v>
      </c>
      <c r="BK141" s="93">
        <f t="shared" ca="1" si="896"/>
        <v>0</v>
      </c>
      <c r="BL141" s="93">
        <f t="shared" ca="1" si="896"/>
        <v>0</v>
      </c>
      <c r="BM141" s="93">
        <f t="shared" ca="1" si="896"/>
        <v>0</v>
      </c>
      <c r="BN141" s="93">
        <f t="shared" ca="1" si="896"/>
        <v>0</v>
      </c>
      <c r="BO141" s="93">
        <f t="shared" ca="1" si="896"/>
        <v>0</v>
      </c>
      <c r="BP141" s="93">
        <f t="shared" ca="1" si="896"/>
        <v>0</v>
      </c>
      <c r="BQ141" s="93">
        <f t="shared" ca="1" si="896"/>
        <v>0</v>
      </c>
      <c r="BR141" s="93">
        <f t="shared" ca="1" si="896"/>
        <v>0</v>
      </c>
      <c r="BS141" s="93">
        <f t="shared" ca="1" si="896"/>
        <v>0</v>
      </c>
      <c r="BT141" s="93">
        <f t="shared" ca="1" si="896"/>
        <v>0</v>
      </c>
      <c r="BU141" s="93">
        <f t="shared" ca="1" si="896"/>
        <v>0</v>
      </c>
      <c r="BV141" s="93">
        <f t="shared" ca="1" si="896"/>
        <v>0</v>
      </c>
      <c r="BW141" s="93">
        <f t="shared" ca="1" si="896"/>
        <v>0</v>
      </c>
      <c r="BX141" s="93">
        <f t="shared" ca="1" si="896"/>
        <v>0</v>
      </c>
      <c r="BY141" s="93">
        <f t="shared" ca="1" si="896"/>
        <v>0</v>
      </c>
      <c r="BZ141" s="93">
        <f t="shared" ca="1" si="896"/>
        <v>0</v>
      </c>
      <c r="CA141" s="93">
        <f t="shared" ca="1" si="896"/>
        <v>0</v>
      </c>
      <c r="CB141" s="93">
        <f t="shared" ca="1" si="896"/>
        <v>0</v>
      </c>
      <c r="CC141" s="93">
        <f t="shared" ca="1" si="896"/>
        <v>0</v>
      </c>
      <c r="CD141" s="93">
        <f t="shared" ca="1" si="896"/>
        <v>0</v>
      </c>
      <c r="CE141" s="93">
        <f t="shared" ca="1" si="896"/>
        <v>0</v>
      </c>
      <c r="CF141" s="93">
        <f t="shared" ca="1" si="896"/>
        <v>0</v>
      </c>
      <c r="CG141" s="93">
        <f t="shared" ca="1" si="896"/>
        <v>0</v>
      </c>
      <c r="CH141" s="93">
        <f t="shared" ca="1" si="896"/>
        <v>0</v>
      </c>
      <c r="CI141" s="93">
        <f t="shared" ca="1" si="896"/>
        <v>0</v>
      </c>
      <c r="CJ141" s="93">
        <f t="shared" ca="1" si="896"/>
        <v>0</v>
      </c>
      <c r="CK141" s="93">
        <f t="shared" ca="1" si="896"/>
        <v>0</v>
      </c>
      <c r="CL141" s="93">
        <f t="shared" ca="1" si="896"/>
        <v>0</v>
      </c>
      <c r="CM141" s="93">
        <f t="shared" ca="1" si="896"/>
        <v>0</v>
      </c>
      <c r="CN141" s="93">
        <f t="shared" ca="1" si="896"/>
        <v>0</v>
      </c>
      <c r="CO141" s="93">
        <f t="shared" ca="1" si="896"/>
        <v>0</v>
      </c>
      <c r="CP141" s="93">
        <f t="shared" ca="1" si="896"/>
        <v>0</v>
      </c>
      <c r="CQ141" s="93">
        <f t="shared" ca="1" si="896"/>
        <v>0</v>
      </c>
      <c r="CR141" s="93">
        <f t="shared" ca="1" si="896"/>
        <v>0</v>
      </c>
      <c r="CS141" s="93">
        <f t="shared" ca="1" si="896"/>
        <v>0</v>
      </c>
      <c r="CT141" s="93">
        <f t="shared" ca="1" si="896"/>
        <v>0</v>
      </c>
      <c r="CU141" s="93">
        <f t="shared" ca="1" si="896"/>
        <v>0</v>
      </c>
      <c r="CV141" s="93">
        <f t="shared" ca="1" si="896"/>
        <v>0</v>
      </c>
      <c r="CW141" s="93">
        <f t="shared" ca="1" si="896"/>
        <v>0</v>
      </c>
      <c r="CX141" s="93">
        <f t="shared" ca="1" si="896"/>
        <v>0</v>
      </c>
      <c r="CY141" s="93">
        <f t="shared" ca="1" si="896"/>
        <v>0</v>
      </c>
      <c r="CZ141" s="93">
        <f t="shared" ca="1" si="896"/>
        <v>0</v>
      </c>
      <c r="DA141" s="93">
        <f t="shared" ca="1" si="896"/>
        <v>0</v>
      </c>
      <c r="DB141" s="93">
        <f t="shared" ca="1" si="896"/>
        <v>0</v>
      </c>
      <c r="DC141" s="93">
        <f t="shared" ca="1" si="896"/>
        <v>0</v>
      </c>
      <c r="DD141" s="93">
        <f t="shared" ca="1" si="895"/>
        <v>0</v>
      </c>
      <c r="DE141" s="93">
        <f t="shared" ca="1" si="895"/>
        <v>0</v>
      </c>
      <c r="DF141" s="93">
        <f t="shared" ca="1" si="895"/>
        <v>0</v>
      </c>
      <c r="DG141" s="93">
        <f t="shared" ca="1" si="895"/>
        <v>0</v>
      </c>
      <c r="DH141" s="93">
        <f t="shared" ca="1" si="895"/>
        <v>0</v>
      </c>
      <c r="DI141" s="93">
        <f t="shared" ca="1" si="895"/>
        <v>0</v>
      </c>
      <c r="DJ141" s="93">
        <f t="shared" ca="1" si="895"/>
        <v>0</v>
      </c>
      <c r="DK141" s="93">
        <f t="shared" ca="1" si="895"/>
        <v>0</v>
      </c>
      <c r="DL141" s="93">
        <f t="shared" ca="1" si="895"/>
        <v>0</v>
      </c>
      <c r="DM141" s="93">
        <f t="shared" ca="1" si="895"/>
        <v>0</v>
      </c>
      <c r="DN141" s="93">
        <f t="shared" ca="1" si="895"/>
        <v>0</v>
      </c>
      <c r="DO141" s="93">
        <f t="shared" ca="1" si="895"/>
        <v>0</v>
      </c>
      <c r="DP141" s="93">
        <f t="shared" ca="1" si="895"/>
        <v>0</v>
      </c>
      <c r="DQ141" s="93">
        <f t="shared" ca="1" si="895"/>
        <v>0</v>
      </c>
      <c r="DR141" s="93">
        <f t="shared" ca="1" si="895"/>
        <v>0</v>
      </c>
      <c r="DS141" s="93">
        <f t="shared" ca="1" si="895"/>
        <v>0</v>
      </c>
      <c r="DT141" s="93">
        <f t="shared" ca="1" si="895"/>
        <v>0</v>
      </c>
      <c r="DU141" s="93">
        <f t="shared" ca="1" si="895"/>
        <v>0</v>
      </c>
      <c r="DV141" s="93">
        <f t="shared" ca="1" si="895"/>
        <v>0</v>
      </c>
      <c r="DW141" s="93">
        <f t="shared" ca="1" si="895"/>
        <v>0</v>
      </c>
      <c r="DX141" s="93">
        <f t="shared" ca="1" si="895"/>
        <v>0</v>
      </c>
      <c r="DY141" s="93">
        <f t="shared" ca="1" si="895"/>
        <v>0</v>
      </c>
      <c r="DZ141" s="93">
        <f t="shared" ca="1" si="895"/>
        <v>0</v>
      </c>
      <c r="EA141" s="93">
        <f t="shared" ca="1" si="895"/>
        <v>0</v>
      </c>
      <c r="EB141" s="93">
        <f t="shared" ca="1" si="895"/>
        <v>0</v>
      </c>
      <c r="EC141" s="93">
        <f t="shared" ca="1" si="895"/>
        <v>0</v>
      </c>
      <c r="ED141" s="93">
        <f t="shared" ca="1" si="895"/>
        <v>0</v>
      </c>
      <c r="EE141" s="93">
        <f t="shared" ca="1" si="895"/>
        <v>0</v>
      </c>
      <c r="EF141" s="93">
        <f t="shared" ca="1" si="895"/>
        <v>0</v>
      </c>
      <c r="EG141" s="93">
        <f t="shared" ca="1" si="895"/>
        <v>0</v>
      </c>
      <c r="EH141" s="93">
        <f t="shared" ca="1" si="895"/>
        <v>0</v>
      </c>
      <c r="EI141" s="93">
        <f t="shared" ca="1" si="895"/>
        <v>0</v>
      </c>
      <c r="EJ141" s="93">
        <f t="shared" ca="1" si="895"/>
        <v>0</v>
      </c>
      <c r="EK141" s="93">
        <f t="shared" ca="1" si="895"/>
        <v>0</v>
      </c>
      <c r="EL141" s="93">
        <f t="shared" ca="1" si="895"/>
        <v>0</v>
      </c>
      <c r="EM141" s="93">
        <f t="shared" ca="1" si="895"/>
        <v>0</v>
      </c>
      <c r="EO141" s="8"/>
      <c r="EP141" s="93"/>
      <c r="EQ141" s="8">
        <f t="shared" ca="1" si="887"/>
        <v>0</v>
      </c>
      <c r="ER141" s="8">
        <f t="shared" ca="1" si="776"/>
        <v>0</v>
      </c>
      <c r="ES141" s="8">
        <f t="shared" ca="1" si="777"/>
        <v>0</v>
      </c>
      <c r="ET141" s="8">
        <f t="shared" ca="1" si="778"/>
        <v>0</v>
      </c>
      <c r="EU141" s="8">
        <f t="shared" ca="1" si="779"/>
        <v>0</v>
      </c>
      <c r="EV141" s="8">
        <f t="shared" ca="1" si="780"/>
        <v>0</v>
      </c>
      <c r="EW141" s="8">
        <f t="shared" ca="1" si="781"/>
        <v>0</v>
      </c>
      <c r="EX141" s="8">
        <f t="shared" ca="1" si="782"/>
        <v>0</v>
      </c>
      <c r="EY141" s="8">
        <f t="shared" ca="1" si="783"/>
        <v>0</v>
      </c>
      <c r="EZ141" s="8">
        <f t="shared" ca="1" si="784"/>
        <v>0</v>
      </c>
      <c r="FA141" s="8">
        <f t="shared" ca="1" si="785"/>
        <v>0</v>
      </c>
      <c r="FB141" s="8">
        <f t="shared" ca="1" si="786"/>
        <v>0</v>
      </c>
      <c r="FC141" s="8">
        <f t="shared" ca="1" si="787"/>
        <v>0</v>
      </c>
      <c r="FD141" s="8">
        <f t="shared" ca="1" si="788"/>
        <v>0</v>
      </c>
      <c r="FE141" s="8">
        <f t="shared" ca="1" si="789"/>
        <v>0</v>
      </c>
      <c r="FF141" s="8">
        <f t="shared" ca="1" si="790"/>
        <v>0</v>
      </c>
      <c r="FG141" s="8">
        <f t="shared" ca="1" si="791"/>
        <v>0</v>
      </c>
      <c r="FH141" s="8">
        <f t="shared" ca="1" si="792"/>
        <v>0</v>
      </c>
      <c r="FI141" s="8">
        <f t="shared" ca="1" si="793"/>
        <v>0</v>
      </c>
      <c r="FJ141" s="8">
        <f t="shared" ca="1" si="794"/>
        <v>0</v>
      </c>
      <c r="FK141" s="8">
        <f t="shared" ca="1" si="795"/>
        <v>0</v>
      </c>
      <c r="FL141" s="8">
        <f t="shared" ca="1" si="796"/>
        <v>0</v>
      </c>
      <c r="FM141" s="8">
        <f t="shared" ca="1" si="797"/>
        <v>0</v>
      </c>
      <c r="FN141" s="8">
        <f t="shared" ca="1" si="798"/>
        <v>0</v>
      </c>
      <c r="FO141" s="8">
        <f t="shared" ca="1" si="799"/>
        <v>0</v>
      </c>
      <c r="FP141" s="8">
        <f t="shared" ca="1" si="800"/>
        <v>0</v>
      </c>
      <c r="FQ141" s="8">
        <f t="shared" ca="1" si="801"/>
        <v>0</v>
      </c>
      <c r="FR141" s="8">
        <f t="shared" ca="1" si="802"/>
        <v>0</v>
      </c>
      <c r="FS141" s="8">
        <f t="shared" ca="1" si="803"/>
        <v>0</v>
      </c>
      <c r="FT141" s="8">
        <f t="shared" ca="1" si="804"/>
        <v>0</v>
      </c>
      <c r="FU141" s="8">
        <f t="shared" ca="1" si="805"/>
        <v>0</v>
      </c>
      <c r="FV141" s="8">
        <f t="shared" ca="1" si="806"/>
        <v>0</v>
      </c>
      <c r="FW141" s="8">
        <f t="shared" ca="1" si="807"/>
        <v>0</v>
      </c>
      <c r="FX141" s="8">
        <f t="shared" ca="1" si="808"/>
        <v>0</v>
      </c>
      <c r="FY141" s="8">
        <f t="shared" ca="1" si="809"/>
        <v>0</v>
      </c>
      <c r="FZ141" s="8">
        <f t="shared" ca="1" si="810"/>
        <v>0</v>
      </c>
      <c r="GA141" s="8">
        <f t="shared" ca="1" si="811"/>
        <v>0</v>
      </c>
      <c r="GB141" s="8">
        <f t="shared" ca="1" si="812"/>
        <v>0</v>
      </c>
      <c r="GC141" s="8">
        <f t="shared" ca="1" si="813"/>
        <v>0</v>
      </c>
      <c r="GD141" s="8">
        <f t="shared" ca="1" si="814"/>
        <v>0</v>
      </c>
      <c r="GE141" s="8">
        <f t="shared" ca="1" si="815"/>
        <v>0</v>
      </c>
      <c r="GF141" s="8">
        <f t="shared" ca="1" si="816"/>
        <v>0</v>
      </c>
      <c r="GG141" s="8">
        <f t="shared" ca="1" si="817"/>
        <v>0</v>
      </c>
      <c r="GH141" s="8">
        <f t="shared" ca="1" si="818"/>
        <v>0</v>
      </c>
      <c r="GI141" s="8">
        <f t="shared" ca="1" si="819"/>
        <v>0</v>
      </c>
      <c r="GJ141" s="8">
        <f t="shared" ca="1" si="820"/>
        <v>0</v>
      </c>
      <c r="GK141" s="8">
        <f t="shared" ca="1" si="821"/>
        <v>0</v>
      </c>
      <c r="GL141" s="8">
        <f t="shared" ca="1" si="822"/>
        <v>0</v>
      </c>
      <c r="GM141" s="8">
        <f t="shared" ca="1" si="823"/>
        <v>0</v>
      </c>
      <c r="GN141" s="8">
        <f t="shared" ca="1" si="824"/>
        <v>0</v>
      </c>
      <c r="GO141" s="8">
        <f t="shared" ca="1" si="825"/>
        <v>0</v>
      </c>
      <c r="GP141" s="8">
        <f t="shared" ca="1" si="826"/>
        <v>0</v>
      </c>
      <c r="GQ141" s="8">
        <f t="shared" ca="1" si="827"/>
        <v>0</v>
      </c>
      <c r="GR141" s="8">
        <f t="shared" ca="1" si="828"/>
        <v>0</v>
      </c>
      <c r="GS141" s="8">
        <f t="shared" ca="1" si="829"/>
        <v>0</v>
      </c>
      <c r="GT141" s="8">
        <f t="shared" ca="1" si="830"/>
        <v>0</v>
      </c>
      <c r="GU141" s="8">
        <f t="shared" ca="1" si="831"/>
        <v>0</v>
      </c>
      <c r="GV141" s="8">
        <f t="shared" ca="1" si="832"/>
        <v>0</v>
      </c>
      <c r="GW141" s="8">
        <f t="shared" ca="1" si="833"/>
        <v>0</v>
      </c>
      <c r="GX141" s="8">
        <f t="shared" ca="1" si="834"/>
        <v>0</v>
      </c>
      <c r="GY141" s="8">
        <f t="shared" ca="1" si="835"/>
        <v>0</v>
      </c>
      <c r="GZ141" s="8">
        <f t="shared" ca="1" si="836"/>
        <v>0</v>
      </c>
      <c r="HA141" s="8">
        <f t="shared" ca="1" si="837"/>
        <v>0</v>
      </c>
      <c r="HB141" s="8">
        <f t="shared" ca="1" si="838"/>
        <v>0</v>
      </c>
      <c r="HC141" s="8">
        <f t="shared" ca="1" si="839"/>
        <v>0</v>
      </c>
      <c r="HD141" s="8">
        <f t="shared" ca="1" si="840"/>
        <v>0</v>
      </c>
      <c r="HE141" s="8">
        <f t="shared" ca="1" si="841"/>
        <v>0</v>
      </c>
      <c r="HF141" s="8">
        <f t="shared" ca="1" si="842"/>
        <v>0</v>
      </c>
      <c r="HG141" s="8">
        <f t="shared" ca="1" si="843"/>
        <v>0</v>
      </c>
      <c r="HH141" s="8">
        <f t="shared" ca="1" si="844"/>
        <v>0</v>
      </c>
      <c r="HI141" s="8">
        <f t="shared" ca="1" si="845"/>
        <v>0</v>
      </c>
      <c r="HJ141" s="8">
        <f t="shared" ca="1" si="846"/>
        <v>0</v>
      </c>
      <c r="HK141" s="8">
        <f t="shared" ca="1" si="847"/>
        <v>0</v>
      </c>
      <c r="HL141" s="8">
        <f t="shared" ca="1" si="848"/>
        <v>0</v>
      </c>
      <c r="HM141" s="8">
        <f t="shared" ca="1" si="849"/>
        <v>0</v>
      </c>
      <c r="HN141" s="8">
        <f t="shared" ca="1" si="850"/>
        <v>0</v>
      </c>
      <c r="HO141" s="8">
        <f t="shared" ca="1" si="851"/>
        <v>0</v>
      </c>
      <c r="HP141" s="8">
        <f t="shared" ca="1" si="852"/>
        <v>0</v>
      </c>
      <c r="HQ141" s="8">
        <f t="shared" ca="1" si="853"/>
        <v>0</v>
      </c>
      <c r="HR141" s="8">
        <f t="shared" ca="1" si="854"/>
        <v>0</v>
      </c>
      <c r="HS141" s="8">
        <f t="shared" ca="1" si="855"/>
        <v>0</v>
      </c>
      <c r="HT141" s="8">
        <f t="shared" ca="1" si="856"/>
        <v>0</v>
      </c>
      <c r="HU141" s="8">
        <f t="shared" ca="1" si="857"/>
        <v>0</v>
      </c>
      <c r="HV141" s="8">
        <f t="shared" ca="1" si="858"/>
        <v>0</v>
      </c>
      <c r="HW141" s="8">
        <f t="shared" ca="1" si="859"/>
        <v>0</v>
      </c>
      <c r="HX141" s="8">
        <f t="shared" ca="1" si="860"/>
        <v>0</v>
      </c>
      <c r="HY141" s="8">
        <f t="shared" ca="1" si="861"/>
        <v>0</v>
      </c>
      <c r="HZ141" s="8">
        <f t="shared" ca="1" si="862"/>
        <v>0</v>
      </c>
      <c r="IA141" s="8">
        <f t="shared" ca="1" si="863"/>
        <v>0</v>
      </c>
      <c r="IB141" s="8">
        <f t="shared" ca="1" si="864"/>
        <v>0</v>
      </c>
      <c r="IC141" s="8">
        <f t="shared" ca="1" si="865"/>
        <v>0</v>
      </c>
      <c r="ID141" s="8">
        <f t="shared" ca="1" si="866"/>
        <v>0</v>
      </c>
      <c r="IE141" s="8">
        <f t="shared" ca="1" si="867"/>
        <v>0</v>
      </c>
      <c r="IF141" s="8">
        <f t="shared" ca="1" si="868"/>
        <v>0</v>
      </c>
      <c r="IG141" s="8">
        <f t="shared" ca="1" si="869"/>
        <v>0</v>
      </c>
      <c r="IH141" s="8">
        <f t="shared" ca="1" si="870"/>
        <v>0</v>
      </c>
      <c r="II141" s="8">
        <f t="shared" ca="1" si="871"/>
        <v>0</v>
      </c>
      <c r="IJ141" s="8">
        <f t="shared" ca="1" si="872"/>
        <v>0</v>
      </c>
      <c r="IK141" s="8">
        <f t="shared" ca="1" si="873"/>
        <v>0</v>
      </c>
      <c r="IL141" s="8">
        <f t="shared" ca="1" si="874"/>
        <v>0</v>
      </c>
      <c r="IM141" s="8">
        <f t="shared" ca="1" si="875"/>
        <v>0</v>
      </c>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row>
    <row r="142" spans="1:348" ht="18.399999999999999">
      <c r="A142" s="29"/>
      <c r="B142" s="16"/>
      <c r="C142" s="249"/>
      <c r="D142" s="249"/>
      <c r="E142" s="156"/>
      <c r="F142" s="156"/>
      <c r="G142" s="157"/>
      <c r="H142" s="117" t="str">
        <f>IFERROR(VLOOKUP(E142, 'General Project Info'!$C$32:$I$42, 7, FALSE), "")</f>
        <v/>
      </c>
      <c r="I142" s="118">
        <f>IFERROR(Y142*VLOOKUP(E142, 'General Project Info'!$R$32:$T$42, 3, FALSE), 0)</f>
        <v>0</v>
      </c>
      <c r="J142" s="119">
        <f t="shared" si="891"/>
        <v>0</v>
      </c>
      <c r="K142" s="119">
        <f t="shared" si="876"/>
        <v>0</v>
      </c>
      <c r="L142" s="162"/>
      <c r="M142" s="162"/>
      <c r="N142" s="163"/>
      <c r="O142" s="163"/>
      <c r="P142" s="163"/>
      <c r="Q142" s="153">
        <f t="shared" si="769"/>
        <v>0</v>
      </c>
      <c r="R142" s="16"/>
      <c r="S142" s="29"/>
      <c r="U142" s="26">
        <f>IFERROR(VLOOKUP($E142, 'Unit Conversions Array'!$B$4:$AA$24, 26, FALSE),0)</f>
        <v>0</v>
      </c>
      <c r="V142">
        <f>VLOOKUP(E142, 'General Project Info'!$R$32:$W$42, 6, FALSE)</f>
        <v>1</v>
      </c>
      <c r="W142">
        <f t="shared" si="770"/>
        <v>0</v>
      </c>
      <c r="X142">
        <f>IFERROR(G142*INDEX('Unit Conversions Array'!$E$4:$Y$24, MATCH('Scenarios &amp; Measures'!E142, 'Unit Conversions Array'!$B$4:$B$24, 0), MATCH('Scenarios &amp; Measures'!H142, 'Unit Conversions Array'!$E$3:$Y$3, 0)), 0)</f>
        <v>0</v>
      </c>
      <c r="Y142" s="8">
        <f t="shared" si="877"/>
        <v>0</v>
      </c>
      <c r="Z142" s="111" t="str">
        <f t="shared" si="893"/>
        <v/>
      </c>
      <c r="AA142" s="111">
        <f>IFERROR(IF(AND(U142=1,E142="Electricity"),Y142*INDEX('Scenarios &amp; Measures'!$AQ$153:$EM$153,1,MATCH(F142+1,'Scenarios &amp; Measures'!$AQ$152:$EM$152,0)), IF(U142=1,$Y142*VLOOKUP($E142, 'General Project Info'!$R$32:$W$42, 5, FALSE),0)),0)</f>
        <v>0</v>
      </c>
      <c r="AB142" s="93">
        <f>IF(E142="Electricity",Y142*SUM(INDEX('Scenarios &amp; Measures'!$AQ$153:$EM$153,1,MATCH(F142+1,'Scenarios &amp; Measures'!$AQ$152:$EM$152,0)):INDEX('Scenarios &amp; Measures'!$AQ$153:$EM$153,1,MATCH(F142+'General Project Info'!$F$20,'Scenarios &amp; Measures'!$AQ$152:$EM$152,0))),SUMIF(E142,"Solar_PV_or_Wind",J142)*$Y$10)</f>
        <v>0</v>
      </c>
      <c r="AC142" s="111">
        <f>IFERROR(IF(U142=0, Y142*VLOOKUP(E142, 'General Project Info'!$R$32:$W$42, 5, FALSE), 0), 0)</f>
        <v>0</v>
      </c>
      <c r="AD142" s="11">
        <f t="shared" si="890"/>
        <v>0</v>
      </c>
      <c r="AE142" s="11">
        <f t="shared" si="879"/>
        <v>20</v>
      </c>
      <c r="AF142" s="11">
        <f t="shared" si="880"/>
        <v>-20</v>
      </c>
      <c r="AG142" s="11">
        <f t="shared" si="881"/>
        <v>0</v>
      </c>
      <c r="AH142">
        <f t="shared" si="771"/>
        <v>0</v>
      </c>
      <c r="AI142" s="116">
        <f t="shared" ca="1" si="882"/>
        <v>0</v>
      </c>
      <c r="AJ142" s="116">
        <f t="shared" ca="1" si="883"/>
        <v>0</v>
      </c>
      <c r="AK142" s="11">
        <f t="shared" ca="1" si="884"/>
        <v>0</v>
      </c>
      <c r="AL142" s="11">
        <f>IF($W$10="RECs", -AA142/VLOOKUP("RECs", 'General Project Info'!$R$32:$W$42, 5, FALSE)*$W$11*IF($Y$11=$AB$12, $Y$10, (1/($AB$12-$Y$11))*(1-($Y$11/$AB$12)^$Y$10)*$AB$12), 0)</f>
        <v>0</v>
      </c>
      <c r="AM142" s="11">
        <f t="shared" si="772"/>
        <v>0</v>
      </c>
      <c r="AN142" s="11">
        <f t="shared" si="773"/>
        <v>0</v>
      </c>
      <c r="AO142" s="11">
        <f t="shared" ca="1" si="885"/>
        <v>0</v>
      </c>
      <c r="AQ142" s="93">
        <f t="shared" ca="1" si="886"/>
        <v>0</v>
      </c>
      <c r="AR142" s="93">
        <f t="shared" ca="1" si="896"/>
        <v>0</v>
      </c>
      <c r="AS142" s="93">
        <f t="shared" ca="1" si="896"/>
        <v>0</v>
      </c>
      <c r="AT142" s="93">
        <f t="shared" ca="1" si="896"/>
        <v>0</v>
      </c>
      <c r="AU142" s="93">
        <f t="shared" ca="1" si="896"/>
        <v>0</v>
      </c>
      <c r="AV142" s="93">
        <f t="shared" ca="1" si="896"/>
        <v>0</v>
      </c>
      <c r="AW142" s="93">
        <f t="shared" ca="1" si="896"/>
        <v>0</v>
      </c>
      <c r="AX142" s="93">
        <f t="shared" ca="1" si="896"/>
        <v>0</v>
      </c>
      <c r="AY142" s="93">
        <f t="shared" ca="1" si="896"/>
        <v>0</v>
      </c>
      <c r="AZ142" s="93">
        <f t="shared" ca="1" si="896"/>
        <v>0</v>
      </c>
      <c r="BA142" s="93">
        <f t="shared" ca="1" si="896"/>
        <v>0</v>
      </c>
      <c r="BB142" s="93">
        <f t="shared" ca="1" si="896"/>
        <v>0</v>
      </c>
      <c r="BC142" s="93">
        <f t="shared" ca="1" si="896"/>
        <v>0</v>
      </c>
      <c r="BD142" s="93">
        <f t="shared" ca="1" si="896"/>
        <v>0</v>
      </c>
      <c r="BE142" s="93">
        <f t="shared" ca="1" si="896"/>
        <v>0</v>
      </c>
      <c r="BF142" s="93">
        <f t="shared" ca="1" si="896"/>
        <v>0</v>
      </c>
      <c r="BG142" s="93">
        <f t="shared" ca="1" si="896"/>
        <v>0</v>
      </c>
      <c r="BH142" s="93">
        <f t="shared" ca="1" si="896"/>
        <v>0</v>
      </c>
      <c r="BI142" s="93">
        <f t="shared" ca="1" si="896"/>
        <v>0</v>
      </c>
      <c r="BJ142" s="93">
        <f t="shared" ca="1" si="896"/>
        <v>0</v>
      </c>
      <c r="BK142" s="93">
        <f t="shared" ca="1" si="896"/>
        <v>0</v>
      </c>
      <c r="BL142" s="93">
        <f t="shared" ca="1" si="896"/>
        <v>0</v>
      </c>
      <c r="BM142" s="93">
        <f t="shared" ca="1" si="896"/>
        <v>0</v>
      </c>
      <c r="BN142" s="93">
        <f t="shared" ca="1" si="896"/>
        <v>0</v>
      </c>
      <c r="BO142" s="93">
        <f t="shared" ca="1" si="896"/>
        <v>0</v>
      </c>
      <c r="BP142" s="93">
        <f t="shared" ca="1" si="896"/>
        <v>0</v>
      </c>
      <c r="BQ142" s="93">
        <f t="shared" ca="1" si="896"/>
        <v>0</v>
      </c>
      <c r="BR142" s="93">
        <f t="shared" ca="1" si="896"/>
        <v>0</v>
      </c>
      <c r="BS142" s="93">
        <f t="shared" ca="1" si="896"/>
        <v>0</v>
      </c>
      <c r="BT142" s="93">
        <f t="shared" ca="1" si="896"/>
        <v>0</v>
      </c>
      <c r="BU142" s="93">
        <f t="shared" ca="1" si="896"/>
        <v>0</v>
      </c>
      <c r="BV142" s="93">
        <f t="shared" ca="1" si="896"/>
        <v>0</v>
      </c>
      <c r="BW142" s="93">
        <f t="shared" ca="1" si="896"/>
        <v>0</v>
      </c>
      <c r="BX142" s="93">
        <f t="shared" ca="1" si="896"/>
        <v>0</v>
      </c>
      <c r="BY142" s="93">
        <f t="shared" ca="1" si="896"/>
        <v>0</v>
      </c>
      <c r="BZ142" s="93">
        <f t="shared" ca="1" si="896"/>
        <v>0</v>
      </c>
      <c r="CA142" s="93">
        <f t="shared" ca="1" si="896"/>
        <v>0</v>
      </c>
      <c r="CB142" s="93">
        <f t="shared" ca="1" si="896"/>
        <v>0</v>
      </c>
      <c r="CC142" s="93">
        <f t="shared" ca="1" si="896"/>
        <v>0</v>
      </c>
      <c r="CD142" s="93">
        <f t="shared" ca="1" si="896"/>
        <v>0</v>
      </c>
      <c r="CE142" s="93">
        <f t="shared" ca="1" si="896"/>
        <v>0</v>
      </c>
      <c r="CF142" s="93">
        <f t="shared" ca="1" si="896"/>
        <v>0</v>
      </c>
      <c r="CG142" s="93">
        <f t="shared" ca="1" si="896"/>
        <v>0</v>
      </c>
      <c r="CH142" s="93">
        <f t="shared" ca="1" si="896"/>
        <v>0</v>
      </c>
      <c r="CI142" s="93">
        <f t="shared" ca="1" si="896"/>
        <v>0</v>
      </c>
      <c r="CJ142" s="93">
        <f t="shared" ca="1" si="896"/>
        <v>0</v>
      </c>
      <c r="CK142" s="93">
        <f t="shared" ca="1" si="896"/>
        <v>0</v>
      </c>
      <c r="CL142" s="93">
        <f t="shared" ca="1" si="896"/>
        <v>0</v>
      </c>
      <c r="CM142" s="93">
        <f t="shared" ca="1" si="896"/>
        <v>0</v>
      </c>
      <c r="CN142" s="93">
        <f t="shared" ca="1" si="896"/>
        <v>0</v>
      </c>
      <c r="CO142" s="93">
        <f t="shared" ca="1" si="896"/>
        <v>0</v>
      </c>
      <c r="CP142" s="93">
        <f t="shared" ca="1" si="896"/>
        <v>0</v>
      </c>
      <c r="CQ142" s="93">
        <f t="shared" ca="1" si="896"/>
        <v>0</v>
      </c>
      <c r="CR142" s="93">
        <f t="shared" ca="1" si="896"/>
        <v>0</v>
      </c>
      <c r="CS142" s="93">
        <f t="shared" ca="1" si="896"/>
        <v>0</v>
      </c>
      <c r="CT142" s="93">
        <f t="shared" ca="1" si="896"/>
        <v>0</v>
      </c>
      <c r="CU142" s="93">
        <f t="shared" ca="1" si="896"/>
        <v>0</v>
      </c>
      <c r="CV142" s="93">
        <f t="shared" ca="1" si="896"/>
        <v>0</v>
      </c>
      <c r="CW142" s="93">
        <f t="shared" ca="1" si="896"/>
        <v>0</v>
      </c>
      <c r="CX142" s="93">
        <f t="shared" ca="1" si="896"/>
        <v>0</v>
      </c>
      <c r="CY142" s="93">
        <f t="shared" ca="1" si="896"/>
        <v>0</v>
      </c>
      <c r="CZ142" s="93">
        <f t="shared" ca="1" si="896"/>
        <v>0</v>
      </c>
      <c r="DA142" s="93">
        <f t="shared" ca="1" si="896"/>
        <v>0</v>
      </c>
      <c r="DB142" s="93">
        <f t="shared" ca="1" si="896"/>
        <v>0</v>
      </c>
      <c r="DC142" s="93">
        <f t="shared" ca="1" si="896"/>
        <v>0</v>
      </c>
      <c r="DD142" s="93">
        <f t="shared" ca="1" si="895"/>
        <v>0</v>
      </c>
      <c r="DE142" s="93">
        <f t="shared" ca="1" si="895"/>
        <v>0</v>
      </c>
      <c r="DF142" s="93">
        <f t="shared" ca="1" si="895"/>
        <v>0</v>
      </c>
      <c r="DG142" s="93">
        <f t="shared" ca="1" si="895"/>
        <v>0</v>
      </c>
      <c r="DH142" s="93">
        <f t="shared" ca="1" si="895"/>
        <v>0</v>
      </c>
      <c r="DI142" s="93">
        <f t="shared" ca="1" si="895"/>
        <v>0</v>
      </c>
      <c r="DJ142" s="93">
        <f t="shared" ca="1" si="895"/>
        <v>0</v>
      </c>
      <c r="DK142" s="93">
        <f t="shared" ca="1" si="895"/>
        <v>0</v>
      </c>
      <c r="DL142" s="93">
        <f t="shared" ca="1" si="895"/>
        <v>0</v>
      </c>
      <c r="DM142" s="93">
        <f t="shared" ca="1" si="895"/>
        <v>0</v>
      </c>
      <c r="DN142" s="93">
        <f t="shared" ca="1" si="895"/>
        <v>0</v>
      </c>
      <c r="DO142" s="93">
        <f t="shared" ca="1" si="895"/>
        <v>0</v>
      </c>
      <c r="DP142" s="93">
        <f t="shared" ca="1" si="895"/>
        <v>0</v>
      </c>
      <c r="DQ142" s="93">
        <f t="shared" ca="1" si="895"/>
        <v>0</v>
      </c>
      <c r="DR142" s="93">
        <f t="shared" ca="1" si="895"/>
        <v>0</v>
      </c>
      <c r="DS142" s="93">
        <f t="shared" ca="1" si="895"/>
        <v>0</v>
      </c>
      <c r="DT142" s="93">
        <f t="shared" ca="1" si="895"/>
        <v>0</v>
      </c>
      <c r="DU142" s="93">
        <f t="shared" ca="1" si="895"/>
        <v>0</v>
      </c>
      <c r="DV142" s="93">
        <f t="shared" ca="1" si="895"/>
        <v>0</v>
      </c>
      <c r="DW142" s="93">
        <f t="shared" ca="1" si="895"/>
        <v>0</v>
      </c>
      <c r="DX142" s="93">
        <f t="shared" ca="1" si="895"/>
        <v>0</v>
      </c>
      <c r="DY142" s="93">
        <f t="shared" ca="1" si="895"/>
        <v>0</v>
      </c>
      <c r="DZ142" s="93">
        <f t="shared" ca="1" si="895"/>
        <v>0</v>
      </c>
      <c r="EA142" s="93">
        <f t="shared" ca="1" si="895"/>
        <v>0</v>
      </c>
      <c r="EB142" s="93">
        <f t="shared" ca="1" si="895"/>
        <v>0</v>
      </c>
      <c r="EC142" s="93">
        <f t="shared" ca="1" si="895"/>
        <v>0</v>
      </c>
      <c r="ED142" s="93">
        <f t="shared" ca="1" si="895"/>
        <v>0</v>
      </c>
      <c r="EE142" s="93">
        <f t="shared" ca="1" si="895"/>
        <v>0</v>
      </c>
      <c r="EF142" s="93">
        <f t="shared" ca="1" si="895"/>
        <v>0</v>
      </c>
      <c r="EG142" s="93">
        <f t="shared" ca="1" si="895"/>
        <v>0</v>
      </c>
      <c r="EH142" s="93">
        <f t="shared" ca="1" si="895"/>
        <v>0</v>
      </c>
      <c r="EI142" s="93">
        <f t="shared" ca="1" si="895"/>
        <v>0</v>
      </c>
      <c r="EJ142" s="93">
        <f t="shared" ca="1" si="895"/>
        <v>0</v>
      </c>
      <c r="EK142" s="93">
        <f t="shared" ca="1" si="895"/>
        <v>0</v>
      </c>
      <c r="EL142" s="93">
        <f t="shared" ca="1" si="895"/>
        <v>0</v>
      </c>
      <c r="EM142" s="93">
        <f t="shared" ca="1" si="895"/>
        <v>0</v>
      </c>
      <c r="EO142" s="8"/>
      <c r="EP142" s="93"/>
      <c r="EQ142" s="8">
        <f t="shared" ca="1" si="887"/>
        <v>0</v>
      </c>
      <c r="ER142" s="8">
        <f t="shared" ca="1" si="776"/>
        <v>0</v>
      </c>
      <c r="ES142" s="8">
        <f t="shared" ca="1" si="777"/>
        <v>0</v>
      </c>
      <c r="ET142" s="8">
        <f t="shared" ca="1" si="778"/>
        <v>0</v>
      </c>
      <c r="EU142" s="8">
        <f t="shared" ca="1" si="779"/>
        <v>0</v>
      </c>
      <c r="EV142" s="8">
        <f t="shared" ca="1" si="780"/>
        <v>0</v>
      </c>
      <c r="EW142" s="8">
        <f t="shared" ca="1" si="781"/>
        <v>0</v>
      </c>
      <c r="EX142" s="8">
        <f t="shared" ca="1" si="782"/>
        <v>0</v>
      </c>
      <c r="EY142" s="8">
        <f t="shared" ca="1" si="783"/>
        <v>0</v>
      </c>
      <c r="EZ142" s="8">
        <f t="shared" ca="1" si="784"/>
        <v>0</v>
      </c>
      <c r="FA142" s="8">
        <f t="shared" ca="1" si="785"/>
        <v>0</v>
      </c>
      <c r="FB142" s="8">
        <f t="shared" ca="1" si="786"/>
        <v>0</v>
      </c>
      <c r="FC142" s="8">
        <f t="shared" ca="1" si="787"/>
        <v>0</v>
      </c>
      <c r="FD142" s="8">
        <f t="shared" ca="1" si="788"/>
        <v>0</v>
      </c>
      <c r="FE142" s="8">
        <f t="shared" ca="1" si="789"/>
        <v>0</v>
      </c>
      <c r="FF142" s="8">
        <f t="shared" ca="1" si="790"/>
        <v>0</v>
      </c>
      <c r="FG142" s="8">
        <f t="shared" ca="1" si="791"/>
        <v>0</v>
      </c>
      <c r="FH142" s="8">
        <f t="shared" ca="1" si="792"/>
        <v>0</v>
      </c>
      <c r="FI142" s="8">
        <f t="shared" ca="1" si="793"/>
        <v>0</v>
      </c>
      <c r="FJ142" s="8">
        <f t="shared" ca="1" si="794"/>
        <v>0</v>
      </c>
      <c r="FK142" s="8">
        <f t="shared" ca="1" si="795"/>
        <v>0</v>
      </c>
      <c r="FL142" s="8">
        <f t="shared" ca="1" si="796"/>
        <v>0</v>
      </c>
      <c r="FM142" s="8">
        <f t="shared" ca="1" si="797"/>
        <v>0</v>
      </c>
      <c r="FN142" s="8">
        <f t="shared" ca="1" si="798"/>
        <v>0</v>
      </c>
      <c r="FO142" s="8">
        <f t="shared" ca="1" si="799"/>
        <v>0</v>
      </c>
      <c r="FP142" s="8">
        <f t="shared" ca="1" si="800"/>
        <v>0</v>
      </c>
      <c r="FQ142" s="8">
        <f t="shared" ca="1" si="801"/>
        <v>0</v>
      </c>
      <c r="FR142" s="8">
        <f t="shared" ca="1" si="802"/>
        <v>0</v>
      </c>
      <c r="FS142" s="8">
        <f t="shared" ca="1" si="803"/>
        <v>0</v>
      </c>
      <c r="FT142" s="8">
        <f t="shared" ca="1" si="804"/>
        <v>0</v>
      </c>
      <c r="FU142" s="8">
        <f t="shared" ca="1" si="805"/>
        <v>0</v>
      </c>
      <c r="FV142" s="8">
        <f t="shared" ca="1" si="806"/>
        <v>0</v>
      </c>
      <c r="FW142" s="8">
        <f t="shared" ca="1" si="807"/>
        <v>0</v>
      </c>
      <c r="FX142" s="8">
        <f t="shared" ca="1" si="808"/>
        <v>0</v>
      </c>
      <c r="FY142" s="8">
        <f t="shared" ca="1" si="809"/>
        <v>0</v>
      </c>
      <c r="FZ142" s="8">
        <f t="shared" ca="1" si="810"/>
        <v>0</v>
      </c>
      <c r="GA142" s="8">
        <f t="shared" ca="1" si="811"/>
        <v>0</v>
      </c>
      <c r="GB142" s="8">
        <f t="shared" ca="1" si="812"/>
        <v>0</v>
      </c>
      <c r="GC142" s="8">
        <f t="shared" ca="1" si="813"/>
        <v>0</v>
      </c>
      <c r="GD142" s="8">
        <f t="shared" ca="1" si="814"/>
        <v>0</v>
      </c>
      <c r="GE142" s="8">
        <f t="shared" ca="1" si="815"/>
        <v>0</v>
      </c>
      <c r="GF142" s="8">
        <f t="shared" ca="1" si="816"/>
        <v>0</v>
      </c>
      <c r="GG142" s="8">
        <f t="shared" ca="1" si="817"/>
        <v>0</v>
      </c>
      <c r="GH142" s="8">
        <f t="shared" ca="1" si="818"/>
        <v>0</v>
      </c>
      <c r="GI142" s="8">
        <f t="shared" ca="1" si="819"/>
        <v>0</v>
      </c>
      <c r="GJ142" s="8">
        <f t="shared" ca="1" si="820"/>
        <v>0</v>
      </c>
      <c r="GK142" s="8">
        <f t="shared" ca="1" si="821"/>
        <v>0</v>
      </c>
      <c r="GL142" s="8">
        <f t="shared" ca="1" si="822"/>
        <v>0</v>
      </c>
      <c r="GM142" s="8">
        <f t="shared" ca="1" si="823"/>
        <v>0</v>
      </c>
      <c r="GN142" s="8">
        <f t="shared" ca="1" si="824"/>
        <v>0</v>
      </c>
      <c r="GO142" s="8">
        <f t="shared" ca="1" si="825"/>
        <v>0</v>
      </c>
      <c r="GP142" s="8">
        <f t="shared" ca="1" si="826"/>
        <v>0</v>
      </c>
      <c r="GQ142" s="8">
        <f t="shared" ca="1" si="827"/>
        <v>0</v>
      </c>
      <c r="GR142" s="8">
        <f t="shared" ca="1" si="828"/>
        <v>0</v>
      </c>
      <c r="GS142" s="8">
        <f t="shared" ca="1" si="829"/>
        <v>0</v>
      </c>
      <c r="GT142" s="8">
        <f t="shared" ca="1" si="830"/>
        <v>0</v>
      </c>
      <c r="GU142" s="8">
        <f t="shared" ca="1" si="831"/>
        <v>0</v>
      </c>
      <c r="GV142" s="8">
        <f t="shared" ca="1" si="832"/>
        <v>0</v>
      </c>
      <c r="GW142" s="8">
        <f t="shared" ca="1" si="833"/>
        <v>0</v>
      </c>
      <c r="GX142" s="8">
        <f t="shared" ca="1" si="834"/>
        <v>0</v>
      </c>
      <c r="GY142" s="8">
        <f t="shared" ca="1" si="835"/>
        <v>0</v>
      </c>
      <c r="GZ142" s="8">
        <f t="shared" ca="1" si="836"/>
        <v>0</v>
      </c>
      <c r="HA142" s="8">
        <f t="shared" ca="1" si="837"/>
        <v>0</v>
      </c>
      <c r="HB142" s="8">
        <f t="shared" ca="1" si="838"/>
        <v>0</v>
      </c>
      <c r="HC142" s="8">
        <f t="shared" ca="1" si="839"/>
        <v>0</v>
      </c>
      <c r="HD142" s="8">
        <f t="shared" ca="1" si="840"/>
        <v>0</v>
      </c>
      <c r="HE142" s="8">
        <f t="shared" ca="1" si="841"/>
        <v>0</v>
      </c>
      <c r="HF142" s="8">
        <f t="shared" ca="1" si="842"/>
        <v>0</v>
      </c>
      <c r="HG142" s="8">
        <f t="shared" ca="1" si="843"/>
        <v>0</v>
      </c>
      <c r="HH142" s="8">
        <f t="shared" ca="1" si="844"/>
        <v>0</v>
      </c>
      <c r="HI142" s="8">
        <f t="shared" ca="1" si="845"/>
        <v>0</v>
      </c>
      <c r="HJ142" s="8">
        <f t="shared" ca="1" si="846"/>
        <v>0</v>
      </c>
      <c r="HK142" s="8">
        <f t="shared" ca="1" si="847"/>
        <v>0</v>
      </c>
      <c r="HL142" s="8">
        <f t="shared" ca="1" si="848"/>
        <v>0</v>
      </c>
      <c r="HM142" s="8">
        <f t="shared" ca="1" si="849"/>
        <v>0</v>
      </c>
      <c r="HN142" s="8">
        <f t="shared" ca="1" si="850"/>
        <v>0</v>
      </c>
      <c r="HO142" s="8">
        <f t="shared" ca="1" si="851"/>
        <v>0</v>
      </c>
      <c r="HP142" s="8">
        <f t="shared" ca="1" si="852"/>
        <v>0</v>
      </c>
      <c r="HQ142" s="8">
        <f t="shared" ca="1" si="853"/>
        <v>0</v>
      </c>
      <c r="HR142" s="8">
        <f t="shared" ca="1" si="854"/>
        <v>0</v>
      </c>
      <c r="HS142" s="8">
        <f t="shared" ca="1" si="855"/>
        <v>0</v>
      </c>
      <c r="HT142" s="8">
        <f t="shared" ca="1" si="856"/>
        <v>0</v>
      </c>
      <c r="HU142" s="8">
        <f t="shared" ca="1" si="857"/>
        <v>0</v>
      </c>
      <c r="HV142" s="8">
        <f t="shared" ca="1" si="858"/>
        <v>0</v>
      </c>
      <c r="HW142" s="8">
        <f t="shared" ca="1" si="859"/>
        <v>0</v>
      </c>
      <c r="HX142" s="8">
        <f t="shared" ca="1" si="860"/>
        <v>0</v>
      </c>
      <c r="HY142" s="8">
        <f t="shared" ca="1" si="861"/>
        <v>0</v>
      </c>
      <c r="HZ142" s="8">
        <f t="shared" ca="1" si="862"/>
        <v>0</v>
      </c>
      <c r="IA142" s="8">
        <f t="shared" ca="1" si="863"/>
        <v>0</v>
      </c>
      <c r="IB142" s="8">
        <f t="shared" ca="1" si="864"/>
        <v>0</v>
      </c>
      <c r="IC142" s="8">
        <f t="shared" ca="1" si="865"/>
        <v>0</v>
      </c>
      <c r="ID142" s="8">
        <f t="shared" ca="1" si="866"/>
        <v>0</v>
      </c>
      <c r="IE142" s="8">
        <f t="shared" ca="1" si="867"/>
        <v>0</v>
      </c>
      <c r="IF142" s="8">
        <f t="shared" ca="1" si="868"/>
        <v>0</v>
      </c>
      <c r="IG142" s="8">
        <f t="shared" ca="1" si="869"/>
        <v>0</v>
      </c>
      <c r="IH142" s="8">
        <f t="shared" ca="1" si="870"/>
        <v>0</v>
      </c>
      <c r="II142" s="8">
        <f t="shared" ca="1" si="871"/>
        <v>0</v>
      </c>
      <c r="IJ142" s="8">
        <f t="shared" ca="1" si="872"/>
        <v>0</v>
      </c>
      <c r="IK142" s="8">
        <f t="shared" ca="1" si="873"/>
        <v>0</v>
      </c>
      <c r="IL142" s="8">
        <f t="shared" ca="1" si="874"/>
        <v>0</v>
      </c>
      <c r="IM142" s="8">
        <f t="shared" ca="1" si="875"/>
        <v>0</v>
      </c>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row>
    <row r="143" spans="1:348" ht="18.399999999999999">
      <c r="A143" s="29"/>
      <c r="B143" s="16"/>
      <c r="C143" s="249"/>
      <c r="D143" s="249"/>
      <c r="E143" s="156"/>
      <c r="F143" s="156"/>
      <c r="G143" s="157"/>
      <c r="H143" s="117" t="str">
        <f>IFERROR(VLOOKUP(E143, 'General Project Info'!$C$32:$I$42, 7, FALSE), "")</f>
        <v/>
      </c>
      <c r="I143" s="118">
        <f>IFERROR(Y143*VLOOKUP(E143, 'General Project Info'!$R$32:$T$42, 3, FALSE), 0)</f>
        <v>0</v>
      </c>
      <c r="J143" s="119">
        <f t="shared" si="891"/>
        <v>0</v>
      </c>
      <c r="K143" s="119">
        <f t="shared" si="876"/>
        <v>0</v>
      </c>
      <c r="L143" s="162"/>
      <c r="M143" s="162"/>
      <c r="N143" s="163"/>
      <c r="O143" s="163"/>
      <c r="P143" s="163"/>
      <c r="Q143" s="153">
        <f t="shared" si="769"/>
        <v>0</v>
      </c>
      <c r="R143" s="16"/>
      <c r="S143" s="29"/>
      <c r="U143" s="26">
        <f>IFERROR(VLOOKUP($E143, 'Unit Conversions Array'!$B$4:$AA$24, 26, FALSE),0)</f>
        <v>0</v>
      </c>
      <c r="V143">
        <f>VLOOKUP(E143, 'General Project Info'!$R$32:$W$42, 6, FALSE)</f>
        <v>1</v>
      </c>
      <c r="W143">
        <f t="shared" si="770"/>
        <v>0</v>
      </c>
      <c r="X143">
        <f>IFERROR(G143*INDEX('Unit Conversions Array'!$E$4:$Y$24, MATCH('Scenarios &amp; Measures'!E143, 'Unit Conversions Array'!$B$4:$B$24, 0), MATCH('Scenarios &amp; Measures'!H143, 'Unit Conversions Array'!$E$3:$Y$3, 0)), 0)</f>
        <v>0</v>
      </c>
      <c r="Y143" s="8">
        <f t="shared" si="877"/>
        <v>0</v>
      </c>
      <c r="Z143" s="111" t="str">
        <f t="shared" si="893"/>
        <v/>
      </c>
      <c r="AA143" s="111">
        <f>IFERROR(IF(AND(U143=1,E143="Electricity"),Y143*INDEX('Scenarios &amp; Measures'!$AQ$153:$EM$153,1,MATCH(F143+1,'Scenarios &amp; Measures'!$AQ$152:$EM$152,0)), IF(U143=1,$Y143*VLOOKUP($E143, 'General Project Info'!$R$32:$W$42, 5, FALSE),0)),0)</f>
        <v>0</v>
      </c>
      <c r="AB143" s="93">
        <f>IF(E143="Electricity",Y143*SUM(INDEX('Scenarios &amp; Measures'!$AQ$153:$EM$153,1,MATCH(F143+1,'Scenarios &amp; Measures'!$AQ$152:$EM$152,0)):INDEX('Scenarios &amp; Measures'!$AQ$153:$EM$153,1,MATCH(F143+'General Project Info'!$F$20,'Scenarios &amp; Measures'!$AQ$152:$EM$152,0))),SUMIF(E143,"Solar_PV_or_Wind",J143)*$Y$10)</f>
        <v>0</v>
      </c>
      <c r="AC143" s="111">
        <f>IFERROR(IF(U143=0, Y143*VLOOKUP(E143, 'General Project Info'!$R$32:$W$42, 5, FALSE), 0), 0)</f>
        <v>0</v>
      </c>
      <c r="AD143" s="11">
        <f t="shared" si="890"/>
        <v>0</v>
      </c>
      <c r="AE143" s="11">
        <f t="shared" si="879"/>
        <v>20</v>
      </c>
      <c r="AF143" s="11">
        <f t="shared" si="880"/>
        <v>-20</v>
      </c>
      <c r="AG143" s="11">
        <f t="shared" si="881"/>
        <v>0</v>
      </c>
      <c r="AH143">
        <f t="shared" si="771"/>
        <v>0</v>
      </c>
      <c r="AI143" s="116">
        <f t="shared" ca="1" si="882"/>
        <v>0</v>
      </c>
      <c r="AJ143" s="116">
        <f t="shared" ca="1" si="883"/>
        <v>0</v>
      </c>
      <c r="AK143" s="11">
        <f t="shared" ca="1" si="884"/>
        <v>0</v>
      </c>
      <c r="AL143" s="11">
        <f>IF($W$10="RECs", -AA143/VLOOKUP("RECs", 'General Project Info'!$R$32:$W$42, 5, FALSE)*$W$11*IF($Y$11=$AB$12, $Y$10, (1/($AB$12-$Y$11))*(1-($Y$11/$AB$12)^$Y$10)*$AB$12), 0)</f>
        <v>0</v>
      </c>
      <c r="AM143" s="11">
        <f t="shared" si="772"/>
        <v>0</v>
      </c>
      <c r="AN143" s="11">
        <f t="shared" si="773"/>
        <v>0</v>
      </c>
      <c r="AO143" s="11">
        <f t="shared" ca="1" si="885"/>
        <v>0</v>
      </c>
      <c r="AQ143" s="93">
        <f t="shared" ca="1" si="886"/>
        <v>0</v>
      </c>
      <c r="AR143" s="93">
        <f t="shared" ca="1" si="896"/>
        <v>0</v>
      </c>
      <c r="AS143" s="93">
        <f t="shared" ca="1" si="896"/>
        <v>0</v>
      </c>
      <c r="AT143" s="93">
        <f t="shared" ca="1" si="896"/>
        <v>0</v>
      </c>
      <c r="AU143" s="93">
        <f t="shared" ca="1" si="896"/>
        <v>0</v>
      </c>
      <c r="AV143" s="93">
        <f t="shared" ca="1" si="896"/>
        <v>0</v>
      </c>
      <c r="AW143" s="93">
        <f t="shared" ca="1" si="896"/>
        <v>0</v>
      </c>
      <c r="AX143" s="93">
        <f t="shared" ca="1" si="896"/>
        <v>0</v>
      </c>
      <c r="AY143" s="93">
        <f t="shared" ca="1" si="896"/>
        <v>0</v>
      </c>
      <c r="AZ143" s="93">
        <f t="shared" ca="1" si="896"/>
        <v>0</v>
      </c>
      <c r="BA143" s="93">
        <f t="shared" ca="1" si="896"/>
        <v>0</v>
      </c>
      <c r="BB143" s="93">
        <f t="shared" ca="1" si="896"/>
        <v>0</v>
      </c>
      <c r="BC143" s="93">
        <f t="shared" ca="1" si="896"/>
        <v>0</v>
      </c>
      <c r="BD143" s="93">
        <f t="shared" ca="1" si="896"/>
        <v>0</v>
      </c>
      <c r="BE143" s="93">
        <f t="shared" ca="1" si="896"/>
        <v>0</v>
      </c>
      <c r="BF143" s="93">
        <f t="shared" ca="1" si="896"/>
        <v>0</v>
      </c>
      <c r="BG143" s="93">
        <f t="shared" ca="1" si="896"/>
        <v>0</v>
      </c>
      <c r="BH143" s="93">
        <f t="shared" ca="1" si="896"/>
        <v>0</v>
      </c>
      <c r="BI143" s="93">
        <f t="shared" ca="1" si="896"/>
        <v>0</v>
      </c>
      <c r="BJ143" s="93">
        <f t="shared" ca="1" si="896"/>
        <v>0</v>
      </c>
      <c r="BK143" s="93">
        <f t="shared" ca="1" si="896"/>
        <v>0</v>
      </c>
      <c r="BL143" s="93">
        <f t="shared" ca="1" si="896"/>
        <v>0</v>
      </c>
      <c r="BM143" s="93">
        <f t="shared" ca="1" si="896"/>
        <v>0</v>
      </c>
      <c r="BN143" s="93">
        <f t="shared" ca="1" si="896"/>
        <v>0</v>
      </c>
      <c r="BO143" s="93">
        <f t="shared" ca="1" si="896"/>
        <v>0</v>
      </c>
      <c r="BP143" s="93">
        <f t="shared" ca="1" si="896"/>
        <v>0</v>
      </c>
      <c r="BQ143" s="93">
        <f t="shared" ca="1" si="896"/>
        <v>0</v>
      </c>
      <c r="BR143" s="93">
        <f t="shared" ca="1" si="896"/>
        <v>0</v>
      </c>
      <c r="BS143" s="93">
        <f t="shared" ca="1" si="896"/>
        <v>0</v>
      </c>
      <c r="BT143" s="93">
        <f t="shared" ca="1" si="896"/>
        <v>0</v>
      </c>
      <c r="BU143" s="93">
        <f t="shared" ca="1" si="896"/>
        <v>0</v>
      </c>
      <c r="BV143" s="93">
        <f t="shared" ca="1" si="896"/>
        <v>0</v>
      </c>
      <c r="BW143" s="93">
        <f t="shared" ca="1" si="896"/>
        <v>0</v>
      </c>
      <c r="BX143" s="93">
        <f t="shared" ca="1" si="896"/>
        <v>0</v>
      </c>
      <c r="BY143" s="93">
        <f t="shared" ca="1" si="896"/>
        <v>0</v>
      </c>
      <c r="BZ143" s="93">
        <f t="shared" ca="1" si="896"/>
        <v>0</v>
      </c>
      <c r="CA143" s="93">
        <f t="shared" ca="1" si="896"/>
        <v>0</v>
      </c>
      <c r="CB143" s="93">
        <f t="shared" ca="1" si="896"/>
        <v>0</v>
      </c>
      <c r="CC143" s="93">
        <f t="shared" ca="1" si="896"/>
        <v>0</v>
      </c>
      <c r="CD143" s="93">
        <f t="shared" ca="1" si="896"/>
        <v>0</v>
      </c>
      <c r="CE143" s="93">
        <f t="shared" ca="1" si="896"/>
        <v>0</v>
      </c>
      <c r="CF143" s="93">
        <f t="shared" ca="1" si="896"/>
        <v>0</v>
      </c>
      <c r="CG143" s="93">
        <f t="shared" ca="1" si="896"/>
        <v>0</v>
      </c>
      <c r="CH143" s="93">
        <f t="shared" ca="1" si="896"/>
        <v>0</v>
      </c>
      <c r="CI143" s="93">
        <f t="shared" ca="1" si="896"/>
        <v>0</v>
      </c>
      <c r="CJ143" s="93">
        <f t="shared" ca="1" si="896"/>
        <v>0</v>
      </c>
      <c r="CK143" s="93">
        <f t="shared" ca="1" si="896"/>
        <v>0</v>
      </c>
      <c r="CL143" s="93">
        <f t="shared" ca="1" si="896"/>
        <v>0</v>
      </c>
      <c r="CM143" s="93">
        <f t="shared" ca="1" si="896"/>
        <v>0</v>
      </c>
      <c r="CN143" s="93">
        <f t="shared" ca="1" si="896"/>
        <v>0</v>
      </c>
      <c r="CO143" s="93">
        <f t="shared" ca="1" si="896"/>
        <v>0</v>
      </c>
      <c r="CP143" s="93">
        <f t="shared" ca="1" si="896"/>
        <v>0</v>
      </c>
      <c r="CQ143" s="93">
        <f t="shared" ca="1" si="896"/>
        <v>0</v>
      </c>
      <c r="CR143" s="93">
        <f t="shared" ca="1" si="896"/>
        <v>0</v>
      </c>
      <c r="CS143" s="93">
        <f t="shared" ca="1" si="896"/>
        <v>0</v>
      </c>
      <c r="CT143" s="93">
        <f t="shared" ca="1" si="896"/>
        <v>0</v>
      </c>
      <c r="CU143" s="93">
        <f t="shared" ca="1" si="896"/>
        <v>0</v>
      </c>
      <c r="CV143" s="93">
        <f t="shared" ca="1" si="896"/>
        <v>0</v>
      </c>
      <c r="CW143" s="93">
        <f t="shared" ca="1" si="896"/>
        <v>0</v>
      </c>
      <c r="CX143" s="93">
        <f t="shared" ca="1" si="896"/>
        <v>0</v>
      </c>
      <c r="CY143" s="93">
        <f t="shared" ca="1" si="896"/>
        <v>0</v>
      </c>
      <c r="CZ143" s="93">
        <f t="shared" ca="1" si="896"/>
        <v>0</v>
      </c>
      <c r="DA143" s="93">
        <f t="shared" ca="1" si="896"/>
        <v>0</v>
      </c>
      <c r="DB143" s="93">
        <f t="shared" ca="1" si="896"/>
        <v>0</v>
      </c>
      <c r="DC143" s="93">
        <f t="shared" ref="DC143:EM143" ca="1" si="897">IFERROR(IF(DC$8&gt;=$F143,IF((DC$8-$F143)&gt;=$Y$10, 0, IF(MOD($AG143+(DC$8-$F143), $L143)=0, (($N143-$O143)*$AB$11^DC$129), 0)),0), 0)</f>
        <v>0</v>
      </c>
      <c r="DD143" s="93">
        <f t="shared" ca="1" si="897"/>
        <v>0</v>
      </c>
      <c r="DE143" s="93">
        <f t="shared" ca="1" si="897"/>
        <v>0</v>
      </c>
      <c r="DF143" s="93">
        <f t="shared" ca="1" si="897"/>
        <v>0</v>
      </c>
      <c r="DG143" s="93">
        <f t="shared" ca="1" si="897"/>
        <v>0</v>
      </c>
      <c r="DH143" s="93">
        <f t="shared" ca="1" si="897"/>
        <v>0</v>
      </c>
      <c r="DI143" s="93">
        <f t="shared" ca="1" si="897"/>
        <v>0</v>
      </c>
      <c r="DJ143" s="93">
        <f t="shared" ca="1" si="897"/>
        <v>0</v>
      </c>
      <c r="DK143" s="93">
        <f t="shared" ca="1" si="897"/>
        <v>0</v>
      </c>
      <c r="DL143" s="93">
        <f t="shared" ca="1" si="897"/>
        <v>0</v>
      </c>
      <c r="DM143" s="93">
        <f t="shared" ca="1" si="897"/>
        <v>0</v>
      </c>
      <c r="DN143" s="93">
        <f t="shared" ca="1" si="897"/>
        <v>0</v>
      </c>
      <c r="DO143" s="93">
        <f t="shared" ca="1" si="897"/>
        <v>0</v>
      </c>
      <c r="DP143" s="93">
        <f t="shared" ca="1" si="897"/>
        <v>0</v>
      </c>
      <c r="DQ143" s="93">
        <f t="shared" ca="1" si="897"/>
        <v>0</v>
      </c>
      <c r="DR143" s="93">
        <f t="shared" ca="1" si="897"/>
        <v>0</v>
      </c>
      <c r="DS143" s="93">
        <f t="shared" ca="1" si="897"/>
        <v>0</v>
      </c>
      <c r="DT143" s="93">
        <f t="shared" ca="1" si="897"/>
        <v>0</v>
      </c>
      <c r="DU143" s="93">
        <f t="shared" ca="1" si="897"/>
        <v>0</v>
      </c>
      <c r="DV143" s="93">
        <f t="shared" ca="1" si="897"/>
        <v>0</v>
      </c>
      <c r="DW143" s="93">
        <f t="shared" ca="1" si="897"/>
        <v>0</v>
      </c>
      <c r="DX143" s="93">
        <f t="shared" ca="1" si="897"/>
        <v>0</v>
      </c>
      <c r="DY143" s="93">
        <f t="shared" ca="1" si="897"/>
        <v>0</v>
      </c>
      <c r="DZ143" s="93">
        <f t="shared" ca="1" si="897"/>
        <v>0</v>
      </c>
      <c r="EA143" s="93">
        <f t="shared" ca="1" si="897"/>
        <v>0</v>
      </c>
      <c r="EB143" s="93">
        <f t="shared" ca="1" si="897"/>
        <v>0</v>
      </c>
      <c r="EC143" s="93">
        <f t="shared" ca="1" si="897"/>
        <v>0</v>
      </c>
      <c r="ED143" s="93">
        <f t="shared" ca="1" si="897"/>
        <v>0</v>
      </c>
      <c r="EE143" s="93">
        <f t="shared" ca="1" si="897"/>
        <v>0</v>
      </c>
      <c r="EF143" s="93">
        <f t="shared" ca="1" si="897"/>
        <v>0</v>
      </c>
      <c r="EG143" s="93">
        <f t="shared" ca="1" si="897"/>
        <v>0</v>
      </c>
      <c r="EH143" s="93">
        <f t="shared" ca="1" si="897"/>
        <v>0</v>
      </c>
      <c r="EI143" s="93">
        <f t="shared" ca="1" si="897"/>
        <v>0</v>
      </c>
      <c r="EJ143" s="93">
        <f t="shared" ca="1" si="897"/>
        <v>0</v>
      </c>
      <c r="EK143" s="93">
        <f t="shared" ca="1" si="897"/>
        <v>0</v>
      </c>
      <c r="EL143" s="93">
        <f t="shared" ca="1" si="897"/>
        <v>0</v>
      </c>
      <c r="EM143" s="93">
        <f t="shared" ca="1" si="897"/>
        <v>0</v>
      </c>
      <c r="EO143" s="8"/>
      <c r="EP143" s="93"/>
      <c r="EQ143" s="8">
        <f ca="1">IFERROR(IF(AND(EQ$8&gt;=($F143+1),EQ$8&lt;($F143+1+$Y$10)),AQ$11,0), 0)</f>
        <v>0</v>
      </c>
      <c r="ER143" s="8">
        <f t="shared" ca="1" si="776"/>
        <v>0</v>
      </c>
      <c r="ES143" s="8">
        <f t="shared" ca="1" si="777"/>
        <v>0</v>
      </c>
      <c r="ET143" s="8">
        <f t="shared" ca="1" si="778"/>
        <v>0</v>
      </c>
      <c r="EU143" s="8">
        <f t="shared" ca="1" si="779"/>
        <v>0</v>
      </c>
      <c r="EV143" s="8">
        <f t="shared" ca="1" si="780"/>
        <v>0</v>
      </c>
      <c r="EW143" s="8">
        <f t="shared" ca="1" si="781"/>
        <v>0</v>
      </c>
      <c r="EX143" s="8">
        <f t="shared" ca="1" si="782"/>
        <v>0</v>
      </c>
      <c r="EY143" s="8">
        <f t="shared" ca="1" si="783"/>
        <v>0</v>
      </c>
      <c r="EZ143" s="8">
        <f t="shared" ca="1" si="784"/>
        <v>0</v>
      </c>
      <c r="FA143" s="8">
        <f t="shared" ca="1" si="785"/>
        <v>0</v>
      </c>
      <c r="FB143" s="8">
        <f t="shared" ca="1" si="786"/>
        <v>0</v>
      </c>
      <c r="FC143" s="8">
        <f t="shared" ca="1" si="787"/>
        <v>0</v>
      </c>
      <c r="FD143" s="8">
        <f t="shared" ca="1" si="788"/>
        <v>0</v>
      </c>
      <c r="FE143" s="8">
        <f t="shared" ca="1" si="789"/>
        <v>0</v>
      </c>
      <c r="FF143" s="8">
        <f t="shared" ca="1" si="790"/>
        <v>0</v>
      </c>
      <c r="FG143" s="8">
        <f t="shared" ca="1" si="791"/>
        <v>0</v>
      </c>
      <c r="FH143" s="8">
        <f t="shared" ca="1" si="792"/>
        <v>0</v>
      </c>
      <c r="FI143" s="8">
        <f t="shared" ca="1" si="793"/>
        <v>0</v>
      </c>
      <c r="FJ143" s="8">
        <f t="shared" ca="1" si="794"/>
        <v>0</v>
      </c>
      <c r="FK143" s="8">
        <f t="shared" ca="1" si="795"/>
        <v>0</v>
      </c>
      <c r="FL143" s="8">
        <f t="shared" ca="1" si="796"/>
        <v>0</v>
      </c>
      <c r="FM143" s="8">
        <f t="shared" ca="1" si="797"/>
        <v>0</v>
      </c>
      <c r="FN143" s="8">
        <f t="shared" ca="1" si="798"/>
        <v>0</v>
      </c>
      <c r="FO143" s="8">
        <f t="shared" ca="1" si="799"/>
        <v>0</v>
      </c>
      <c r="FP143" s="8">
        <f t="shared" ca="1" si="800"/>
        <v>0</v>
      </c>
      <c r="FQ143" s="8">
        <f t="shared" ca="1" si="801"/>
        <v>0</v>
      </c>
      <c r="FR143" s="8">
        <f t="shared" ca="1" si="802"/>
        <v>0</v>
      </c>
      <c r="FS143" s="8">
        <f t="shared" ca="1" si="803"/>
        <v>0</v>
      </c>
      <c r="FT143" s="8">
        <f t="shared" ca="1" si="804"/>
        <v>0</v>
      </c>
      <c r="FU143" s="8">
        <f t="shared" ca="1" si="805"/>
        <v>0</v>
      </c>
      <c r="FV143" s="8">
        <f t="shared" ca="1" si="806"/>
        <v>0</v>
      </c>
      <c r="FW143" s="8">
        <f t="shared" ca="1" si="807"/>
        <v>0</v>
      </c>
      <c r="FX143" s="8">
        <f t="shared" ca="1" si="808"/>
        <v>0</v>
      </c>
      <c r="FY143" s="8">
        <f t="shared" ca="1" si="809"/>
        <v>0</v>
      </c>
      <c r="FZ143" s="8">
        <f t="shared" ca="1" si="810"/>
        <v>0</v>
      </c>
      <c r="GA143" s="8">
        <f t="shared" ca="1" si="811"/>
        <v>0</v>
      </c>
      <c r="GB143" s="8">
        <f t="shared" ca="1" si="812"/>
        <v>0</v>
      </c>
      <c r="GC143" s="8">
        <f t="shared" ca="1" si="813"/>
        <v>0</v>
      </c>
      <c r="GD143" s="8">
        <f t="shared" ca="1" si="814"/>
        <v>0</v>
      </c>
      <c r="GE143" s="8">
        <f t="shared" ca="1" si="815"/>
        <v>0</v>
      </c>
      <c r="GF143" s="8">
        <f t="shared" ca="1" si="816"/>
        <v>0</v>
      </c>
      <c r="GG143" s="8">
        <f t="shared" ca="1" si="817"/>
        <v>0</v>
      </c>
      <c r="GH143" s="8">
        <f t="shared" ca="1" si="818"/>
        <v>0</v>
      </c>
      <c r="GI143" s="8">
        <f t="shared" ca="1" si="819"/>
        <v>0</v>
      </c>
      <c r="GJ143" s="8">
        <f t="shared" ca="1" si="820"/>
        <v>0</v>
      </c>
      <c r="GK143" s="8">
        <f t="shared" ca="1" si="821"/>
        <v>0</v>
      </c>
      <c r="GL143" s="8">
        <f t="shared" ca="1" si="822"/>
        <v>0</v>
      </c>
      <c r="GM143" s="8">
        <f t="shared" ca="1" si="823"/>
        <v>0</v>
      </c>
      <c r="GN143" s="8">
        <f t="shared" ca="1" si="824"/>
        <v>0</v>
      </c>
      <c r="GO143" s="8">
        <f t="shared" ca="1" si="825"/>
        <v>0</v>
      </c>
      <c r="GP143" s="8">
        <f t="shared" ca="1" si="826"/>
        <v>0</v>
      </c>
      <c r="GQ143" s="8">
        <f t="shared" ca="1" si="827"/>
        <v>0</v>
      </c>
      <c r="GR143" s="8">
        <f t="shared" ca="1" si="828"/>
        <v>0</v>
      </c>
      <c r="GS143" s="8">
        <f t="shared" ca="1" si="829"/>
        <v>0</v>
      </c>
      <c r="GT143" s="8">
        <f t="shared" ca="1" si="830"/>
        <v>0</v>
      </c>
      <c r="GU143" s="8">
        <f t="shared" ca="1" si="831"/>
        <v>0</v>
      </c>
      <c r="GV143" s="8">
        <f t="shared" ca="1" si="832"/>
        <v>0</v>
      </c>
      <c r="GW143" s="8">
        <f t="shared" ca="1" si="833"/>
        <v>0</v>
      </c>
      <c r="GX143" s="8">
        <f t="shared" ca="1" si="834"/>
        <v>0</v>
      </c>
      <c r="GY143" s="8">
        <f t="shared" ca="1" si="835"/>
        <v>0</v>
      </c>
      <c r="GZ143" s="8">
        <f t="shared" ca="1" si="836"/>
        <v>0</v>
      </c>
      <c r="HA143" s="8">
        <f t="shared" ca="1" si="837"/>
        <v>0</v>
      </c>
      <c r="HB143" s="8">
        <f t="shared" ca="1" si="838"/>
        <v>0</v>
      </c>
      <c r="HC143" s="8">
        <f t="shared" ca="1" si="839"/>
        <v>0</v>
      </c>
      <c r="HD143" s="8">
        <f t="shared" ca="1" si="840"/>
        <v>0</v>
      </c>
      <c r="HE143" s="8">
        <f t="shared" ca="1" si="841"/>
        <v>0</v>
      </c>
      <c r="HF143" s="8">
        <f t="shared" ca="1" si="842"/>
        <v>0</v>
      </c>
      <c r="HG143" s="8">
        <f t="shared" ca="1" si="843"/>
        <v>0</v>
      </c>
      <c r="HH143" s="8">
        <f t="shared" ca="1" si="844"/>
        <v>0</v>
      </c>
      <c r="HI143" s="8">
        <f t="shared" ca="1" si="845"/>
        <v>0</v>
      </c>
      <c r="HJ143" s="8">
        <f t="shared" ca="1" si="846"/>
        <v>0</v>
      </c>
      <c r="HK143" s="8">
        <f t="shared" ca="1" si="847"/>
        <v>0</v>
      </c>
      <c r="HL143" s="8">
        <f t="shared" ca="1" si="848"/>
        <v>0</v>
      </c>
      <c r="HM143" s="8">
        <f t="shared" ca="1" si="849"/>
        <v>0</v>
      </c>
      <c r="HN143" s="8">
        <f t="shared" ca="1" si="850"/>
        <v>0</v>
      </c>
      <c r="HO143" s="8">
        <f t="shared" ca="1" si="851"/>
        <v>0</v>
      </c>
      <c r="HP143" s="8">
        <f t="shared" ca="1" si="852"/>
        <v>0</v>
      </c>
      <c r="HQ143" s="8">
        <f t="shared" ca="1" si="853"/>
        <v>0</v>
      </c>
      <c r="HR143" s="8">
        <f t="shared" ca="1" si="854"/>
        <v>0</v>
      </c>
      <c r="HS143" s="8">
        <f t="shared" ca="1" si="855"/>
        <v>0</v>
      </c>
      <c r="HT143" s="8">
        <f t="shared" ca="1" si="856"/>
        <v>0</v>
      </c>
      <c r="HU143" s="8">
        <f t="shared" ca="1" si="857"/>
        <v>0</v>
      </c>
      <c r="HV143" s="8">
        <f t="shared" ca="1" si="858"/>
        <v>0</v>
      </c>
      <c r="HW143" s="8">
        <f t="shared" ca="1" si="859"/>
        <v>0</v>
      </c>
      <c r="HX143" s="8">
        <f t="shared" ca="1" si="860"/>
        <v>0</v>
      </c>
      <c r="HY143" s="8">
        <f t="shared" ca="1" si="861"/>
        <v>0</v>
      </c>
      <c r="HZ143" s="8">
        <f t="shared" ca="1" si="862"/>
        <v>0</v>
      </c>
      <c r="IA143" s="8">
        <f t="shared" ca="1" si="863"/>
        <v>0</v>
      </c>
      <c r="IB143" s="8">
        <f t="shared" ca="1" si="864"/>
        <v>0</v>
      </c>
      <c r="IC143" s="8">
        <f t="shared" ca="1" si="865"/>
        <v>0</v>
      </c>
      <c r="ID143" s="8">
        <f t="shared" ca="1" si="866"/>
        <v>0</v>
      </c>
      <c r="IE143" s="8">
        <f t="shared" ca="1" si="867"/>
        <v>0</v>
      </c>
      <c r="IF143" s="8">
        <f t="shared" ca="1" si="868"/>
        <v>0</v>
      </c>
      <c r="IG143" s="8">
        <f t="shared" ca="1" si="869"/>
        <v>0</v>
      </c>
      <c r="IH143" s="8">
        <f t="shared" ca="1" si="870"/>
        <v>0</v>
      </c>
      <c r="II143" s="8">
        <f t="shared" ca="1" si="871"/>
        <v>0</v>
      </c>
      <c r="IJ143" s="8">
        <f t="shared" ca="1" si="872"/>
        <v>0</v>
      </c>
      <c r="IK143" s="8">
        <f t="shared" ca="1" si="873"/>
        <v>0</v>
      </c>
      <c r="IL143" s="8">
        <f t="shared" ca="1" si="874"/>
        <v>0</v>
      </c>
      <c r="IM143" s="8">
        <f t="shared" ca="1" si="875"/>
        <v>0</v>
      </c>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row>
    <row r="144" spans="1:348" ht="18.399999999999999">
      <c r="A144" s="29"/>
      <c r="B144" s="16"/>
      <c r="C144" s="40"/>
      <c r="D144" s="32"/>
      <c r="E144" s="40"/>
      <c r="F144" s="40"/>
      <c r="G144" s="40"/>
      <c r="H144" s="40"/>
      <c r="I144" s="40"/>
      <c r="J144" s="40"/>
      <c r="K144" s="40"/>
      <c r="L144" s="40"/>
      <c r="M144" s="40"/>
      <c r="N144" s="40"/>
      <c r="O144" s="40"/>
      <c r="P144" s="40"/>
      <c r="Q144" s="20"/>
      <c r="R144" s="16"/>
      <c r="S144" s="29"/>
      <c r="AD144" t="s">
        <v>180</v>
      </c>
      <c r="AH144" t="s">
        <v>181</v>
      </c>
      <c r="AI144" t="s">
        <v>182</v>
      </c>
      <c r="AJ144" t="s">
        <v>183</v>
      </c>
      <c r="AK144" t="s">
        <v>184</v>
      </c>
      <c r="AL144" t="s">
        <v>185</v>
      </c>
      <c r="IM144" s="8"/>
      <c r="IN144" s="8"/>
      <c r="IO144" s="8"/>
      <c r="IP144" s="8"/>
      <c r="IQ144" s="8"/>
      <c r="IR144" s="8"/>
    </row>
    <row r="145" spans="1:252" ht="18.399999999999999">
      <c r="A145" s="29"/>
      <c r="B145" s="16"/>
      <c r="C145" s="40"/>
      <c r="D145" s="32"/>
      <c r="E145" s="40" t="s">
        <v>186</v>
      </c>
      <c r="F145" s="40"/>
      <c r="G145" s="120">
        <f>SUM(Y130:Y143)</f>
        <v>0</v>
      </c>
      <c r="H145" s="121" t="s">
        <v>187</v>
      </c>
      <c r="I145" s="122">
        <f>SUM(I130:I143)</f>
        <v>0</v>
      </c>
      <c r="J145" s="120">
        <f>SUM(J130:J143)</f>
        <v>0</v>
      </c>
      <c r="K145" s="120">
        <f>SUM(K130:K143)</f>
        <v>0</v>
      </c>
      <c r="L145" s="121" t="s">
        <v>188</v>
      </c>
      <c r="M145" s="121" t="s">
        <v>188</v>
      </c>
      <c r="N145" s="123">
        <f>SUM(N130:N143)</f>
        <v>0</v>
      </c>
      <c r="O145" s="123">
        <f>SUM(O130:O143)</f>
        <v>0</v>
      </c>
      <c r="P145" s="123">
        <f>SUM(P130:P143)</f>
        <v>0</v>
      </c>
      <c r="Q145" s="154">
        <f>SUM(Q130:Q143)</f>
        <v>0</v>
      </c>
      <c r="R145" s="16"/>
      <c r="S145" s="29"/>
      <c r="W145" s="8"/>
      <c r="X145" t="s">
        <v>180</v>
      </c>
      <c r="Y145" t="s">
        <v>189</v>
      </c>
      <c r="AA145" s="8" t="s">
        <v>190</v>
      </c>
      <c r="AB145" s="8"/>
      <c r="AD145" s="8" t="s">
        <v>191</v>
      </c>
      <c r="AE145" s="8"/>
      <c r="AF145" s="8"/>
      <c r="AG145" s="8"/>
      <c r="AH145">
        <f>IF($W$10="Carbon Offset", $J146*$W$12, 0)</f>
        <v>0</v>
      </c>
      <c r="AI145">
        <f>IF($Y$11=$AB$12, $AH145*$Y$10, ($AH145/($AB$12-$Y$11))*(1-($Y$11/$AB$12)^$Y$10)*$AB$12)</f>
        <v>0</v>
      </c>
      <c r="AJ145">
        <f>IF($W$10="RECs", (-$J146/(VLOOKUP("RECs", 'General Project Info'!$R$32:$W$42, 5, FALSE)))*$W$11, 0)</f>
        <v>0</v>
      </c>
      <c r="AK145">
        <f>IF($Y$11=$AB$12, $AJ145*$Y$10, ($AJ145/($AB$12-$Y$11))*(1-($Y$11/$AB$12)^$Y$10)*$AB$12)</f>
        <v>0</v>
      </c>
      <c r="AO145" t="s">
        <v>211</v>
      </c>
      <c r="AP145" t="s">
        <v>212</v>
      </c>
      <c r="AQ145" s="8" t="e">
        <f t="shared" ref="AQ145:BV145" ca="1" si="898">IF(AQ129&gt;=$Y$10, 0, -SUM(AQ130:AQ143)-($Y148*$AH127^AQ129)-($W148+$W149)*AQ$11/1000-SUM($AH145:$AH148)*$Y$12^AQ129-($AJ145+$AJ147)*$Y$11^AQ129-($Y149*$AB$11^AQ129)-IF($Y$10-1=AQ129, $Q$29, 0))</f>
        <v>#DIV/0!</v>
      </c>
      <c r="AR145" s="8" t="e">
        <f t="shared" ca="1" si="898"/>
        <v>#DIV/0!</v>
      </c>
      <c r="AS145" s="8" t="e">
        <f t="shared" ca="1" si="898"/>
        <v>#DIV/0!</v>
      </c>
      <c r="AT145" s="8" t="e">
        <f t="shared" ca="1" si="898"/>
        <v>#DIV/0!</v>
      </c>
      <c r="AU145" s="8" t="e">
        <f t="shared" ca="1" si="898"/>
        <v>#DIV/0!</v>
      </c>
      <c r="AV145" s="8" t="e">
        <f t="shared" ca="1" si="898"/>
        <v>#DIV/0!</v>
      </c>
      <c r="AW145" s="8" t="e">
        <f t="shared" ca="1" si="898"/>
        <v>#DIV/0!</v>
      </c>
      <c r="AX145" s="8" t="e">
        <f t="shared" ca="1" si="898"/>
        <v>#DIV/0!</v>
      </c>
      <c r="AY145" s="8" t="e">
        <f t="shared" ca="1" si="898"/>
        <v>#DIV/0!</v>
      </c>
      <c r="AZ145" s="8" t="e">
        <f t="shared" ca="1" si="898"/>
        <v>#DIV/0!</v>
      </c>
      <c r="BA145" s="8" t="e">
        <f t="shared" ca="1" si="898"/>
        <v>#DIV/0!</v>
      </c>
      <c r="BB145" s="8" t="e">
        <f t="shared" ca="1" si="898"/>
        <v>#DIV/0!</v>
      </c>
      <c r="BC145" s="8" t="e">
        <f t="shared" ca="1" si="898"/>
        <v>#DIV/0!</v>
      </c>
      <c r="BD145" s="8" t="e">
        <f t="shared" ca="1" si="898"/>
        <v>#DIV/0!</v>
      </c>
      <c r="BE145" s="8" t="e">
        <f t="shared" ca="1" si="898"/>
        <v>#DIV/0!</v>
      </c>
      <c r="BF145" s="8" t="e">
        <f t="shared" ca="1" si="898"/>
        <v>#DIV/0!</v>
      </c>
      <c r="BG145" s="8" t="e">
        <f t="shared" ca="1" si="898"/>
        <v>#DIV/0!</v>
      </c>
      <c r="BH145" s="8" t="e">
        <f t="shared" ca="1" si="898"/>
        <v>#DIV/0!</v>
      </c>
      <c r="BI145" s="8" t="e">
        <f t="shared" ca="1" si="898"/>
        <v>#DIV/0!</v>
      </c>
      <c r="BJ145" s="8" t="e">
        <f t="shared" ca="1" si="898"/>
        <v>#DIV/0!</v>
      </c>
      <c r="BK145" s="8">
        <f t="shared" si="898"/>
        <v>0</v>
      </c>
      <c r="BL145" s="8">
        <f t="shared" si="898"/>
        <v>0</v>
      </c>
      <c r="BM145" s="8">
        <f t="shared" si="898"/>
        <v>0</v>
      </c>
      <c r="BN145" s="8">
        <f t="shared" si="898"/>
        <v>0</v>
      </c>
      <c r="BO145" s="8">
        <f t="shared" si="898"/>
        <v>0</v>
      </c>
      <c r="BP145" s="8">
        <f t="shared" si="898"/>
        <v>0</v>
      </c>
      <c r="BQ145" s="8">
        <f t="shared" si="898"/>
        <v>0</v>
      </c>
      <c r="BR145" s="8">
        <f t="shared" si="898"/>
        <v>0</v>
      </c>
      <c r="BS145" s="8">
        <f t="shared" si="898"/>
        <v>0</v>
      </c>
      <c r="BT145" s="8">
        <f t="shared" si="898"/>
        <v>0</v>
      </c>
      <c r="BU145" s="8">
        <f t="shared" si="898"/>
        <v>0</v>
      </c>
      <c r="BV145" s="8">
        <f t="shared" si="898"/>
        <v>0</v>
      </c>
      <c r="BW145" s="8">
        <f t="shared" ref="BW145:DB145" si="899">IF(BW129&gt;=$Y$10, 0, -SUM(BW130:BW143)-($Y148*$AH127^BW129)-($W148+$W149)*BW$11/1000-SUM($AH145:$AH148)*$Y$12^BW129-($AJ145+$AJ147)*$Y$11^BW129-($Y149*$AB$11^BW129)-IF($Y$10-1=BW129, $Q$29, 0))</f>
        <v>0</v>
      </c>
      <c r="BX145" s="8">
        <f t="shared" si="899"/>
        <v>0</v>
      </c>
      <c r="BY145" s="8">
        <f t="shared" si="899"/>
        <v>0</v>
      </c>
      <c r="BZ145" s="8">
        <f t="shared" si="899"/>
        <v>0</v>
      </c>
      <c r="CA145" s="8">
        <f t="shared" si="899"/>
        <v>0</v>
      </c>
      <c r="CB145" s="8">
        <f t="shared" si="899"/>
        <v>0</v>
      </c>
      <c r="CC145" s="8">
        <f t="shared" si="899"/>
        <v>0</v>
      </c>
      <c r="CD145" s="8">
        <f t="shared" si="899"/>
        <v>0</v>
      </c>
      <c r="CE145" s="8">
        <f t="shared" si="899"/>
        <v>0</v>
      </c>
      <c r="CF145" s="8">
        <f t="shared" si="899"/>
        <v>0</v>
      </c>
      <c r="CG145" s="8">
        <f t="shared" si="899"/>
        <v>0</v>
      </c>
      <c r="CH145" s="8">
        <f t="shared" si="899"/>
        <v>0</v>
      </c>
      <c r="CI145" s="8">
        <f t="shared" si="899"/>
        <v>0</v>
      </c>
      <c r="CJ145" s="8">
        <f t="shared" si="899"/>
        <v>0</v>
      </c>
      <c r="CK145" s="8">
        <f t="shared" si="899"/>
        <v>0</v>
      </c>
      <c r="CL145" s="8">
        <f t="shared" si="899"/>
        <v>0</v>
      </c>
      <c r="CM145" s="8">
        <f t="shared" si="899"/>
        <v>0</v>
      </c>
      <c r="CN145" s="8">
        <f t="shared" si="899"/>
        <v>0</v>
      </c>
      <c r="CO145" s="8">
        <f t="shared" si="899"/>
        <v>0</v>
      </c>
      <c r="CP145" s="8">
        <f t="shared" si="899"/>
        <v>0</v>
      </c>
      <c r="CQ145" s="8">
        <f t="shared" si="899"/>
        <v>0</v>
      </c>
      <c r="CR145" s="8">
        <f t="shared" si="899"/>
        <v>0</v>
      </c>
      <c r="CS145" s="8">
        <f t="shared" si="899"/>
        <v>0</v>
      </c>
      <c r="CT145" s="8">
        <f t="shared" si="899"/>
        <v>0</v>
      </c>
      <c r="CU145" s="8">
        <f t="shared" si="899"/>
        <v>0</v>
      </c>
      <c r="CV145" s="8">
        <f t="shared" si="899"/>
        <v>0</v>
      </c>
      <c r="CW145" s="8">
        <f t="shared" si="899"/>
        <v>0</v>
      </c>
      <c r="CX145" s="8">
        <f t="shared" si="899"/>
        <v>0</v>
      </c>
      <c r="CY145" s="8">
        <f t="shared" si="899"/>
        <v>0</v>
      </c>
      <c r="CZ145" s="8">
        <f t="shared" si="899"/>
        <v>0</v>
      </c>
      <c r="DA145" s="8">
        <f t="shared" si="899"/>
        <v>0</v>
      </c>
      <c r="DB145" s="8">
        <f t="shared" si="899"/>
        <v>0</v>
      </c>
      <c r="DC145" s="8">
        <f t="shared" ref="DC145:EM145" si="900">IF(DC129&gt;=$Y$10, 0, -SUM(DC130:DC143)-($Y148*$AH127^DC129)-($W148+$W149)*DC$11/1000-SUM($AH145:$AH148)*$Y$12^DC129-($AJ145+$AJ147)*$Y$11^DC129-($Y149*$AB$11^DC129)-IF($Y$10-1=DC129, $Q$29, 0))</f>
        <v>0</v>
      </c>
      <c r="DD145" s="8">
        <f t="shared" si="900"/>
        <v>0</v>
      </c>
      <c r="DE145" s="8">
        <f t="shared" si="900"/>
        <v>0</v>
      </c>
      <c r="DF145" s="8">
        <f t="shared" si="900"/>
        <v>0</v>
      </c>
      <c r="DG145" s="8">
        <f t="shared" si="900"/>
        <v>0</v>
      </c>
      <c r="DH145" s="8">
        <f t="shared" si="900"/>
        <v>0</v>
      </c>
      <c r="DI145" s="8">
        <f t="shared" si="900"/>
        <v>0</v>
      </c>
      <c r="DJ145" s="8">
        <f t="shared" si="900"/>
        <v>0</v>
      </c>
      <c r="DK145" s="8">
        <f t="shared" si="900"/>
        <v>0</v>
      </c>
      <c r="DL145" s="8">
        <f t="shared" si="900"/>
        <v>0</v>
      </c>
      <c r="DM145" s="8">
        <f t="shared" si="900"/>
        <v>0</v>
      </c>
      <c r="DN145" s="8">
        <f t="shared" si="900"/>
        <v>0</v>
      </c>
      <c r="DO145" s="8">
        <f t="shared" si="900"/>
        <v>0</v>
      </c>
      <c r="DP145" s="8">
        <f t="shared" si="900"/>
        <v>0</v>
      </c>
      <c r="DQ145" s="8">
        <f t="shared" si="900"/>
        <v>0</v>
      </c>
      <c r="DR145" s="8">
        <f t="shared" si="900"/>
        <v>0</v>
      </c>
      <c r="DS145" s="8">
        <f t="shared" si="900"/>
        <v>0</v>
      </c>
      <c r="DT145" s="8">
        <f t="shared" si="900"/>
        <v>0</v>
      </c>
      <c r="DU145" s="8">
        <f t="shared" si="900"/>
        <v>0</v>
      </c>
      <c r="DV145" s="8">
        <f t="shared" si="900"/>
        <v>0</v>
      </c>
      <c r="DW145" s="8">
        <f t="shared" si="900"/>
        <v>0</v>
      </c>
      <c r="DX145" s="8">
        <f t="shared" si="900"/>
        <v>0</v>
      </c>
      <c r="DY145" s="8">
        <f t="shared" si="900"/>
        <v>0</v>
      </c>
      <c r="DZ145" s="8">
        <f t="shared" si="900"/>
        <v>0</v>
      </c>
      <c r="EA145" s="8">
        <f t="shared" si="900"/>
        <v>0</v>
      </c>
      <c r="EB145" s="8">
        <f t="shared" si="900"/>
        <v>0</v>
      </c>
      <c r="EC145" s="8">
        <f t="shared" si="900"/>
        <v>0</v>
      </c>
      <c r="ED145" s="8">
        <f t="shared" si="900"/>
        <v>0</v>
      </c>
      <c r="EE145" s="8">
        <f t="shared" si="900"/>
        <v>0</v>
      </c>
      <c r="EF145" s="8">
        <f t="shared" si="900"/>
        <v>0</v>
      </c>
      <c r="EG145" s="8">
        <f t="shared" si="900"/>
        <v>0</v>
      </c>
      <c r="EH145" s="8">
        <f t="shared" si="900"/>
        <v>0</v>
      </c>
      <c r="EI145" s="8">
        <f t="shared" si="900"/>
        <v>0</v>
      </c>
      <c r="EJ145" s="8">
        <f t="shared" si="900"/>
        <v>0</v>
      </c>
      <c r="EK145" s="8">
        <f t="shared" si="900"/>
        <v>0</v>
      </c>
      <c r="EL145" s="8">
        <f t="shared" si="900"/>
        <v>0</v>
      </c>
      <c r="EM145" s="8">
        <f t="shared" si="900"/>
        <v>0</v>
      </c>
      <c r="IM145" s="8"/>
      <c r="IN145" s="8"/>
      <c r="IO145" s="8"/>
      <c r="IP145" s="8"/>
      <c r="IQ145" s="8"/>
      <c r="IR145" s="8"/>
    </row>
    <row r="146" spans="1:252" ht="18.399999999999999">
      <c r="A146" s="29"/>
      <c r="B146" s="16"/>
      <c r="C146" s="40"/>
      <c r="D146" s="32"/>
      <c r="E146" s="40" t="s">
        <v>192</v>
      </c>
      <c r="F146" s="40"/>
      <c r="G146" s="157"/>
      <c r="H146" s="162" t="s">
        <v>187</v>
      </c>
      <c r="I146" s="158"/>
      <c r="J146" s="157"/>
      <c r="K146" s="157"/>
      <c r="L146" s="162" t="s">
        <v>188</v>
      </c>
      <c r="M146" s="162" t="s">
        <v>188</v>
      </c>
      <c r="N146" s="162" t="s">
        <v>188</v>
      </c>
      <c r="O146" s="162" t="s">
        <v>188</v>
      </c>
      <c r="P146" s="159"/>
      <c r="Q146" s="155" t="s">
        <v>188</v>
      </c>
      <c r="R146" s="16"/>
      <c r="S146" s="29"/>
      <c r="U146" t="s">
        <v>193</v>
      </c>
      <c r="V146" s="6">
        <f ca="1">IF(I146&gt;0, Y146, SUM(W130:W143))+IF(J146&gt;0, SUM(AI130:AI143)/J145*J146+AI145+AK145, SUM(AI130:AI143)+SUM(AL130:AM143))+IF(K146&gt;0, SUM(AJ130:AJ143)/K145*K146+AI146, SUM(AJ130:AJ143)+SUM(AN130:AN143))+SUM(AK130:AK143)+IF(P146&gt;0, AA146, SUM(AH130:AH143))-Q145</f>
        <v>0</v>
      </c>
      <c r="X146" t="s">
        <v>194</v>
      </c>
      <c r="Y146" s="8" t="e">
        <f>IF(AH127=$AB$12, I146*$Y$10, (I146/($AB$12-AH127))*(1-(AH127/$AB$12)^$Y$10)*$AB$12)</f>
        <v>#DIV/0!</v>
      </c>
      <c r="Z146" s="8"/>
      <c r="AA146">
        <f>IF($AB$11=$AB$12, $P$30*$Y$10, ($P$30/($AB$12-$AB$11))*(1-($AB$11/$AB$12)^$Y$10)*$AB$12)</f>
        <v>0</v>
      </c>
      <c r="AD146" t="s">
        <v>195</v>
      </c>
      <c r="AH146">
        <f>$K146*$W$12</f>
        <v>0</v>
      </c>
      <c r="AI146">
        <f>IF($Y$11=$AB$12, $AH146*$Y$10, ($AH146/($AB$12-$Y$11))*(1-($Y$11/$AB$12)^$Y$10)*$AB$12)</f>
        <v>0</v>
      </c>
      <c r="AO146" s="8"/>
      <c r="AP146" t="s">
        <v>213</v>
      </c>
      <c r="AQ146" s="8" t="e">
        <f t="shared" ref="AQ146:BV146" ca="1" si="901">IF(AQ129&gt;=$Y$10, 0, SUM(AQ$14:AQ$27)+($Y$32*$AH$12^AQ129)+($W$32+$W$33)*AQ$11/1000+SUM($AH$29:$AH$32)*$Y$12^AQ129+($AJ$29+$AJ$31)*$Y$11^AQ129+($Y$33*$AB$11^AQ129)+IF($Y$10-1=AQ129, $Q145, 0))</f>
        <v>#DIV/0!</v>
      </c>
      <c r="AR146" s="8" t="e">
        <f t="shared" ca="1" si="901"/>
        <v>#DIV/0!</v>
      </c>
      <c r="AS146" s="8" t="e">
        <f t="shared" ca="1" si="901"/>
        <v>#DIV/0!</v>
      </c>
      <c r="AT146" s="8" t="e">
        <f t="shared" ca="1" si="901"/>
        <v>#DIV/0!</v>
      </c>
      <c r="AU146" s="8" t="e">
        <f t="shared" ca="1" si="901"/>
        <v>#DIV/0!</v>
      </c>
      <c r="AV146" s="8" t="e">
        <f t="shared" ca="1" si="901"/>
        <v>#DIV/0!</v>
      </c>
      <c r="AW146" s="8" t="e">
        <f t="shared" ca="1" si="901"/>
        <v>#DIV/0!</v>
      </c>
      <c r="AX146" s="8" t="e">
        <f t="shared" ca="1" si="901"/>
        <v>#DIV/0!</v>
      </c>
      <c r="AY146" s="8" t="e">
        <f t="shared" ca="1" si="901"/>
        <v>#DIV/0!</v>
      </c>
      <c r="AZ146" s="8" t="e">
        <f t="shared" ca="1" si="901"/>
        <v>#DIV/0!</v>
      </c>
      <c r="BA146" s="8" t="e">
        <f t="shared" ca="1" si="901"/>
        <v>#DIV/0!</v>
      </c>
      <c r="BB146" s="8" t="e">
        <f t="shared" ca="1" si="901"/>
        <v>#DIV/0!</v>
      </c>
      <c r="BC146" s="8" t="e">
        <f t="shared" ca="1" si="901"/>
        <v>#DIV/0!</v>
      </c>
      <c r="BD146" s="8" t="e">
        <f t="shared" ca="1" si="901"/>
        <v>#DIV/0!</v>
      </c>
      <c r="BE146" s="8" t="e">
        <f t="shared" ca="1" si="901"/>
        <v>#DIV/0!</v>
      </c>
      <c r="BF146" s="8" t="e">
        <f t="shared" ca="1" si="901"/>
        <v>#DIV/0!</v>
      </c>
      <c r="BG146" s="8" t="e">
        <f t="shared" ca="1" si="901"/>
        <v>#DIV/0!</v>
      </c>
      <c r="BH146" s="8" t="e">
        <f t="shared" ca="1" si="901"/>
        <v>#DIV/0!</v>
      </c>
      <c r="BI146" s="8" t="e">
        <f t="shared" ca="1" si="901"/>
        <v>#DIV/0!</v>
      </c>
      <c r="BJ146" s="8" t="e">
        <f t="shared" ca="1" si="901"/>
        <v>#DIV/0!</v>
      </c>
      <c r="BK146" s="8">
        <f t="shared" si="901"/>
        <v>0</v>
      </c>
      <c r="BL146" s="8">
        <f t="shared" si="901"/>
        <v>0</v>
      </c>
      <c r="BM146" s="8">
        <f t="shared" si="901"/>
        <v>0</v>
      </c>
      <c r="BN146" s="8">
        <f t="shared" si="901"/>
        <v>0</v>
      </c>
      <c r="BO146" s="8">
        <f t="shared" si="901"/>
        <v>0</v>
      </c>
      <c r="BP146" s="8">
        <f t="shared" si="901"/>
        <v>0</v>
      </c>
      <c r="BQ146" s="8">
        <f t="shared" si="901"/>
        <v>0</v>
      </c>
      <c r="BR146" s="8">
        <f t="shared" si="901"/>
        <v>0</v>
      </c>
      <c r="BS146" s="8">
        <f t="shared" si="901"/>
        <v>0</v>
      </c>
      <c r="BT146" s="8">
        <f t="shared" si="901"/>
        <v>0</v>
      </c>
      <c r="BU146" s="8">
        <f t="shared" si="901"/>
        <v>0</v>
      </c>
      <c r="BV146" s="8">
        <f t="shared" si="901"/>
        <v>0</v>
      </c>
      <c r="BW146" s="8">
        <f t="shared" ref="BW146:DB146" si="902">IF(BW129&gt;=$Y$10, 0, SUM(BW$14:BW$27)+($Y$32*$AH$12^BW129)+($W$32+$W$33)*BW$11/1000+SUM($AH$29:$AH$32)*$Y$12^BW129+($AJ$29+$AJ$31)*$Y$11^BW129+($Y$33*$AB$11^BW129)+IF($Y$10-1=BW129, $Q145, 0))</f>
        <v>0</v>
      </c>
      <c r="BX146" s="8">
        <f t="shared" si="902"/>
        <v>0</v>
      </c>
      <c r="BY146" s="8">
        <f t="shared" si="902"/>
        <v>0</v>
      </c>
      <c r="BZ146" s="8">
        <f t="shared" si="902"/>
        <v>0</v>
      </c>
      <c r="CA146" s="8">
        <f t="shared" si="902"/>
        <v>0</v>
      </c>
      <c r="CB146" s="8">
        <f t="shared" si="902"/>
        <v>0</v>
      </c>
      <c r="CC146" s="8">
        <f t="shared" si="902"/>
        <v>0</v>
      </c>
      <c r="CD146" s="8">
        <f t="shared" si="902"/>
        <v>0</v>
      </c>
      <c r="CE146" s="8">
        <f t="shared" si="902"/>
        <v>0</v>
      </c>
      <c r="CF146" s="8">
        <f t="shared" si="902"/>
        <v>0</v>
      </c>
      <c r="CG146" s="8">
        <f t="shared" si="902"/>
        <v>0</v>
      </c>
      <c r="CH146" s="8">
        <f t="shared" si="902"/>
        <v>0</v>
      </c>
      <c r="CI146" s="8">
        <f t="shared" si="902"/>
        <v>0</v>
      </c>
      <c r="CJ146" s="8">
        <f t="shared" si="902"/>
        <v>0</v>
      </c>
      <c r="CK146" s="8">
        <f t="shared" si="902"/>
        <v>0</v>
      </c>
      <c r="CL146" s="8">
        <f t="shared" si="902"/>
        <v>0</v>
      </c>
      <c r="CM146" s="8">
        <f t="shared" si="902"/>
        <v>0</v>
      </c>
      <c r="CN146" s="8">
        <f t="shared" si="902"/>
        <v>0</v>
      </c>
      <c r="CO146" s="8">
        <f t="shared" si="902"/>
        <v>0</v>
      </c>
      <c r="CP146" s="8">
        <f t="shared" si="902"/>
        <v>0</v>
      </c>
      <c r="CQ146" s="8">
        <f t="shared" si="902"/>
        <v>0</v>
      </c>
      <c r="CR146" s="8">
        <f t="shared" si="902"/>
        <v>0</v>
      </c>
      <c r="CS146" s="8">
        <f t="shared" si="902"/>
        <v>0</v>
      </c>
      <c r="CT146" s="8">
        <f t="shared" si="902"/>
        <v>0</v>
      </c>
      <c r="CU146" s="8">
        <f t="shared" si="902"/>
        <v>0</v>
      </c>
      <c r="CV146" s="8">
        <f t="shared" si="902"/>
        <v>0</v>
      </c>
      <c r="CW146" s="8">
        <f t="shared" si="902"/>
        <v>0</v>
      </c>
      <c r="CX146" s="8">
        <f t="shared" si="902"/>
        <v>0</v>
      </c>
      <c r="CY146" s="8">
        <f t="shared" si="902"/>
        <v>0</v>
      </c>
      <c r="CZ146" s="8">
        <f t="shared" si="902"/>
        <v>0</v>
      </c>
      <c r="DA146" s="8">
        <f t="shared" si="902"/>
        <v>0</v>
      </c>
      <c r="DB146" s="8">
        <f t="shared" si="902"/>
        <v>0</v>
      </c>
      <c r="DC146" s="8">
        <f t="shared" ref="DC146:EH146" si="903">IF(DC129&gt;=$Y$10, 0, SUM(DC$14:DC$27)+($Y$32*$AH$12^DC129)+($W$32+$W$33)*DC$11/1000+SUM($AH$29:$AH$32)*$Y$12^DC129+($AJ$29+$AJ$31)*$Y$11^DC129+($Y$33*$AB$11^DC129)+IF($Y$10-1=DC129, $Q145, 0))</f>
        <v>0</v>
      </c>
      <c r="DD146" s="8">
        <f t="shared" si="903"/>
        <v>0</v>
      </c>
      <c r="DE146" s="8">
        <f t="shared" si="903"/>
        <v>0</v>
      </c>
      <c r="DF146" s="8">
        <f t="shared" si="903"/>
        <v>0</v>
      </c>
      <c r="DG146" s="8">
        <f t="shared" si="903"/>
        <v>0</v>
      </c>
      <c r="DH146" s="8">
        <f t="shared" si="903"/>
        <v>0</v>
      </c>
      <c r="DI146" s="8">
        <f t="shared" si="903"/>
        <v>0</v>
      </c>
      <c r="DJ146" s="8">
        <f t="shared" si="903"/>
        <v>0</v>
      </c>
      <c r="DK146" s="8">
        <f t="shared" si="903"/>
        <v>0</v>
      </c>
      <c r="DL146" s="8">
        <f t="shared" si="903"/>
        <v>0</v>
      </c>
      <c r="DM146" s="8">
        <f t="shared" si="903"/>
        <v>0</v>
      </c>
      <c r="DN146" s="8">
        <f t="shared" si="903"/>
        <v>0</v>
      </c>
      <c r="DO146" s="8">
        <f t="shared" si="903"/>
        <v>0</v>
      </c>
      <c r="DP146" s="8">
        <f t="shared" si="903"/>
        <v>0</v>
      </c>
      <c r="DQ146" s="8">
        <f t="shared" si="903"/>
        <v>0</v>
      </c>
      <c r="DR146" s="8">
        <f t="shared" si="903"/>
        <v>0</v>
      </c>
      <c r="DS146" s="8">
        <f t="shared" si="903"/>
        <v>0</v>
      </c>
      <c r="DT146" s="8">
        <f t="shared" si="903"/>
        <v>0</v>
      </c>
      <c r="DU146" s="8">
        <f t="shared" si="903"/>
        <v>0</v>
      </c>
      <c r="DV146" s="8">
        <f t="shared" si="903"/>
        <v>0</v>
      </c>
      <c r="DW146" s="8">
        <f t="shared" si="903"/>
        <v>0</v>
      </c>
      <c r="DX146" s="8">
        <f t="shared" si="903"/>
        <v>0</v>
      </c>
      <c r="DY146" s="8">
        <f t="shared" si="903"/>
        <v>0</v>
      </c>
      <c r="DZ146" s="8">
        <f t="shared" si="903"/>
        <v>0</v>
      </c>
      <c r="EA146" s="8">
        <f t="shared" si="903"/>
        <v>0</v>
      </c>
      <c r="EB146" s="8">
        <f t="shared" si="903"/>
        <v>0</v>
      </c>
      <c r="EC146" s="8">
        <f t="shared" si="903"/>
        <v>0</v>
      </c>
      <c r="ED146" s="8">
        <f t="shared" si="903"/>
        <v>0</v>
      </c>
      <c r="EE146" s="8">
        <f t="shared" si="903"/>
        <v>0</v>
      </c>
      <c r="EF146" s="8">
        <f t="shared" si="903"/>
        <v>0</v>
      </c>
      <c r="EG146" s="8">
        <f t="shared" si="903"/>
        <v>0</v>
      </c>
      <c r="EH146" s="8">
        <f t="shared" si="903"/>
        <v>0</v>
      </c>
      <c r="EI146" s="8">
        <f t="shared" ref="EI146:EM146" si="904">IF(EI129&gt;=$Y$10, 0, SUM(EI$14:EI$27)+($Y$32*$AH$12^EI129)+($W$32+$W$33)*EI$11/1000+SUM($AH$29:$AH$32)*$Y$12^EI129+($AJ$29+$AJ$31)*$Y$11^EI129+($Y$33*$AB$11^EI129)+IF($Y$10-1=EI129, $Q145, 0))</f>
        <v>0</v>
      </c>
      <c r="EJ146" s="8">
        <f t="shared" si="904"/>
        <v>0</v>
      </c>
      <c r="EK146" s="8">
        <f t="shared" si="904"/>
        <v>0</v>
      </c>
      <c r="EL146" s="8">
        <f t="shared" si="904"/>
        <v>0</v>
      </c>
      <c r="EM146" s="8">
        <f t="shared" si="904"/>
        <v>0</v>
      </c>
    </row>
    <row r="147" spans="1:252" ht="18.399999999999999">
      <c r="A147" s="29"/>
      <c r="B147" s="16"/>
      <c r="C147" s="32"/>
      <c r="D147" s="32"/>
      <c r="E147" s="32"/>
      <c r="F147" s="32"/>
      <c r="G147" s="32"/>
      <c r="H147" s="32"/>
      <c r="I147" s="41"/>
      <c r="J147" s="42"/>
      <c r="K147" s="32"/>
      <c r="L147" s="32"/>
      <c r="M147" s="32"/>
      <c r="N147" s="32"/>
      <c r="O147" s="32"/>
      <c r="P147" s="41"/>
      <c r="Q147" s="16"/>
      <c r="R147" s="16"/>
      <c r="S147" s="29"/>
      <c r="U147" t="s">
        <v>197</v>
      </c>
      <c r="V147">
        <f>$Y148+SUM($AH145:$AH148)+$AJ145+$AJ147+'General Project Info'!$K$20/1000*($W148+$W149)+$Y149</f>
        <v>0</v>
      </c>
      <c r="AC147" t="s">
        <v>198</v>
      </c>
      <c r="AD147" t="s">
        <v>191</v>
      </c>
      <c r="AH147">
        <f>IF(J146&lt;&gt;0, 0, IF($W$10="Carbon Offset", $J145*$W$12, 0))</f>
        <v>0</v>
      </c>
      <c r="AJ147">
        <f>IF(J146&lt;&gt;0, 0, IF($W$10="RECs", (-$J145/(VLOOKUP("RECs", 'General Project Info'!$R$32:$W$42, 5, FALSE)))*$W$11, 0))</f>
        <v>0</v>
      </c>
      <c r="AP147" t="s">
        <v>214</v>
      </c>
      <c r="AQ147" s="8" t="e">
        <f ca="1">AQ145+AQ146</f>
        <v>#DIV/0!</v>
      </c>
      <c r="AR147" s="8" t="e">
        <f t="shared" ref="AR147" ca="1" si="905">AR145+AR146</f>
        <v>#DIV/0!</v>
      </c>
      <c r="AS147" s="8" t="e">
        <f ca="1">AS145+AS146</f>
        <v>#DIV/0!</v>
      </c>
      <c r="AT147" s="8" t="e">
        <f ca="1">AT145+AT146</f>
        <v>#DIV/0!</v>
      </c>
      <c r="AU147" s="8" t="e">
        <f ca="1">AU145+AU146</f>
        <v>#DIV/0!</v>
      </c>
      <c r="AV147" s="8" t="e">
        <f t="shared" ref="AV147:DG147" ca="1" si="906">AV145+AV146</f>
        <v>#DIV/0!</v>
      </c>
      <c r="AW147" s="8" t="e">
        <f t="shared" ca="1" si="906"/>
        <v>#DIV/0!</v>
      </c>
      <c r="AX147" s="8" t="e">
        <f t="shared" ca="1" si="906"/>
        <v>#DIV/0!</v>
      </c>
      <c r="AY147" s="8" t="e">
        <f t="shared" ca="1" si="906"/>
        <v>#DIV/0!</v>
      </c>
      <c r="AZ147" s="8" t="e">
        <f t="shared" ca="1" si="906"/>
        <v>#DIV/0!</v>
      </c>
      <c r="BA147" s="8" t="e">
        <f t="shared" ca="1" si="906"/>
        <v>#DIV/0!</v>
      </c>
      <c r="BB147" s="8" t="e">
        <f t="shared" ca="1" si="906"/>
        <v>#DIV/0!</v>
      </c>
      <c r="BC147" s="8" t="e">
        <f t="shared" ca="1" si="906"/>
        <v>#DIV/0!</v>
      </c>
      <c r="BD147" s="8" t="e">
        <f t="shared" ca="1" si="906"/>
        <v>#DIV/0!</v>
      </c>
      <c r="BE147" s="8" t="e">
        <f t="shared" ca="1" si="906"/>
        <v>#DIV/0!</v>
      </c>
      <c r="BF147" s="8" t="e">
        <f t="shared" ca="1" si="906"/>
        <v>#DIV/0!</v>
      </c>
      <c r="BG147" s="8" t="e">
        <f t="shared" ca="1" si="906"/>
        <v>#DIV/0!</v>
      </c>
      <c r="BH147" s="8" t="e">
        <f t="shared" ca="1" si="906"/>
        <v>#DIV/0!</v>
      </c>
      <c r="BI147" s="8" t="e">
        <f t="shared" ca="1" si="906"/>
        <v>#DIV/0!</v>
      </c>
      <c r="BJ147" s="8" t="e">
        <f t="shared" ca="1" si="906"/>
        <v>#DIV/0!</v>
      </c>
      <c r="BK147" s="8">
        <f t="shared" si="906"/>
        <v>0</v>
      </c>
      <c r="BL147" s="8">
        <f t="shared" si="906"/>
        <v>0</v>
      </c>
      <c r="BM147" s="8">
        <f t="shared" si="906"/>
        <v>0</v>
      </c>
      <c r="BN147" s="8">
        <f t="shared" si="906"/>
        <v>0</v>
      </c>
      <c r="BO147" s="8">
        <f t="shared" si="906"/>
        <v>0</v>
      </c>
      <c r="BP147" s="8">
        <f t="shared" si="906"/>
        <v>0</v>
      </c>
      <c r="BQ147" s="8">
        <f t="shared" si="906"/>
        <v>0</v>
      </c>
      <c r="BR147" s="8">
        <f t="shared" si="906"/>
        <v>0</v>
      </c>
      <c r="BS147" s="8">
        <f t="shared" si="906"/>
        <v>0</v>
      </c>
      <c r="BT147" s="8">
        <f t="shared" si="906"/>
        <v>0</v>
      </c>
      <c r="BU147" s="8">
        <f t="shared" si="906"/>
        <v>0</v>
      </c>
      <c r="BV147" s="8">
        <f t="shared" si="906"/>
        <v>0</v>
      </c>
      <c r="BW147" s="8">
        <f t="shared" si="906"/>
        <v>0</v>
      </c>
      <c r="BX147" s="8">
        <f t="shared" si="906"/>
        <v>0</v>
      </c>
      <c r="BY147" s="8">
        <f t="shared" si="906"/>
        <v>0</v>
      </c>
      <c r="BZ147" s="8">
        <f t="shared" si="906"/>
        <v>0</v>
      </c>
      <c r="CA147" s="8">
        <f t="shared" si="906"/>
        <v>0</v>
      </c>
      <c r="CB147" s="8">
        <f t="shared" si="906"/>
        <v>0</v>
      </c>
      <c r="CC147" s="8">
        <f t="shared" si="906"/>
        <v>0</v>
      </c>
      <c r="CD147" s="8">
        <f t="shared" si="906"/>
        <v>0</v>
      </c>
      <c r="CE147" s="8">
        <f t="shared" si="906"/>
        <v>0</v>
      </c>
      <c r="CF147" s="8">
        <f t="shared" si="906"/>
        <v>0</v>
      </c>
      <c r="CG147" s="8">
        <f t="shared" si="906"/>
        <v>0</v>
      </c>
      <c r="CH147" s="8">
        <f t="shared" si="906"/>
        <v>0</v>
      </c>
      <c r="CI147" s="8">
        <f t="shared" si="906"/>
        <v>0</v>
      </c>
      <c r="CJ147" s="8">
        <f t="shared" si="906"/>
        <v>0</v>
      </c>
      <c r="CK147" s="8">
        <f t="shared" si="906"/>
        <v>0</v>
      </c>
      <c r="CL147" s="8">
        <f t="shared" si="906"/>
        <v>0</v>
      </c>
      <c r="CM147" s="8">
        <f t="shared" si="906"/>
        <v>0</v>
      </c>
      <c r="CN147" s="8">
        <f t="shared" si="906"/>
        <v>0</v>
      </c>
      <c r="CO147" s="8">
        <f t="shared" si="906"/>
        <v>0</v>
      </c>
      <c r="CP147" s="8">
        <f t="shared" si="906"/>
        <v>0</v>
      </c>
      <c r="CQ147" s="8">
        <f t="shared" si="906"/>
        <v>0</v>
      </c>
      <c r="CR147" s="8">
        <f t="shared" si="906"/>
        <v>0</v>
      </c>
      <c r="CS147" s="8">
        <f t="shared" si="906"/>
        <v>0</v>
      </c>
      <c r="CT147" s="8">
        <f t="shared" si="906"/>
        <v>0</v>
      </c>
      <c r="CU147" s="8">
        <f t="shared" si="906"/>
        <v>0</v>
      </c>
      <c r="CV147" s="8">
        <f t="shared" si="906"/>
        <v>0</v>
      </c>
      <c r="CW147" s="8">
        <f t="shared" si="906"/>
        <v>0</v>
      </c>
      <c r="CX147" s="8">
        <f t="shared" si="906"/>
        <v>0</v>
      </c>
      <c r="CY147" s="8">
        <f t="shared" si="906"/>
        <v>0</v>
      </c>
      <c r="CZ147" s="8">
        <f t="shared" si="906"/>
        <v>0</v>
      </c>
      <c r="DA147" s="8">
        <f t="shared" si="906"/>
        <v>0</v>
      </c>
      <c r="DB147" s="8">
        <f t="shared" si="906"/>
        <v>0</v>
      </c>
      <c r="DC147" s="8">
        <f t="shared" si="906"/>
        <v>0</v>
      </c>
      <c r="DD147" s="8">
        <f t="shared" si="906"/>
        <v>0</v>
      </c>
      <c r="DE147" s="8">
        <f t="shared" si="906"/>
        <v>0</v>
      </c>
      <c r="DF147" s="8">
        <f t="shared" si="906"/>
        <v>0</v>
      </c>
      <c r="DG147" s="8">
        <f t="shared" si="906"/>
        <v>0</v>
      </c>
      <c r="DH147" s="8">
        <f t="shared" ref="DH147:EM147" si="907">DH145+DH146</f>
        <v>0</v>
      </c>
      <c r="DI147" s="8">
        <f t="shared" si="907"/>
        <v>0</v>
      </c>
      <c r="DJ147" s="8">
        <f t="shared" si="907"/>
        <v>0</v>
      </c>
      <c r="DK147" s="8">
        <f t="shared" si="907"/>
        <v>0</v>
      </c>
      <c r="DL147" s="8">
        <f t="shared" si="907"/>
        <v>0</v>
      </c>
      <c r="DM147" s="8">
        <f t="shared" si="907"/>
        <v>0</v>
      </c>
      <c r="DN147" s="8">
        <f t="shared" si="907"/>
        <v>0</v>
      </c>
      <c r="DO147" s="8">
        <f t="shared" si="907"/>
        <v>0</v>
      </c>
      <c r="DP147" s="8">
        <f t="shared" si="907"/>
        <v>0</v>
      </c>
      <c r="DQ147" s="8">
        <f t="shared" si="907"/>
        <v>0</v>
      </c>
      <c r="DR147" s="8">
        <f t="shared" si="907"/>
        <v>0</v>
      </c>
      <c r="DS147" s="8">
        <f t="shared" si="907"/>
        <v>0</v>
      </c>
      <c r="DT147" s="8">
        <f t="shared" si="907"/>
        <v>0</v>
      </c>
      <c r="DU147" s="8">
        <f t="shared" si="907"/>
        <v>0</v>
      </c>
      <c r="DV147" s="8">
        <f t="shared" si="907"/>
        <v>0</v>
      </c>
      <c r="DW147" s="8">
        <f t="shared" si="907"/>
        <v>0</v>
      </c>
      <c r="DX147" s="8">
        <f t="shared" si="907"/>
        <v>0</v>
      </c>
      <c r="DY147" s="8">
        <f t="shared" si="907"/>
        <v>0</v>
      </c>
      <c r="DZ147" s="8">
        <f t="shared" si="907"/>
        <v>0</v>
      </c>
      <c r="EA147" s="8">
        <f t="shared" si="907"/>
        <v>0</v>
      </c>
      <c r="EB147" s="8">
        <f t="shared" si="907"/>
        <v>0</v>
      </c>
      <c r="EC147" s="8">
        <f t="shared" si="907"/>
        <v>0</v>
      </c>
      <c r="ED147" s="8">
        <f t="shared" si="907"/>
        <v>0</v>
      </c>
      <c r="EE147" s="8">
        <f t="shared" si="907"/>
        <v>0</v>
      </c>
      <c r="EF147" s="8">
        <f t="shared" si="907"/>
        <v>0</v>
      </c>
      <c r="EG147" s="8">
        <f t="shared" si="907"/>
        <v>0</v>
      </c>
      <c r="EH147" s="8">
        <f t="shared" si="907"/>
        <v>0</v>
      </c>
      <c r="EI147" s="8">
        <f t="shared" si="907"/>
        <v>0</v>
      </c>
      <c r="EJ147" s="8">
        <f t="shared" si="907"/>
        <v>0</v>
      </c>
      <c r="EK147" s="8">
        <f t="shared" si="907"/>
        <v>0</v>
      </c>
      <c r="EL147" s="8">
        <f t="shared" si="907"/>
        <v>0</v>
      </c>
      <c r="EM147" s="8">
        <f t="shared" si="907"/>
        <v>0</v>
      </c>
    </row>
    <row r="148" spans="1:252" ht="18.399999999999999">
      <c r="A148" s="29"/>
      <c r="B148" s="16"/>
      <c r="C148" s="32"/>
      <c r="D148" s="32"/>
      <c r="E148" s="32"/>
      <c r="F148" s="32"/>
      <c r="G148" s="32"/>
      <c r="H148" s="32"/>
      <c r="I148" s="32"/>
      <c r="J148" s="41"/>
      <c r="K148" s="41"/>
      <c r="L148" s="32"/>
      <c r="M148" s="32"/>
      <c r="N148" s="32"/>
      <c r="O148" s="32"/>
      <c r="P148" s="32"/>
      <c r="Q148" s="16"/>
      <c r="R148" s="16"/>
      <c r="S148" s="29"/>
      <c r="U148" t="s">
        <v>200</v>
      </c>
      <c r="W148" s="8">
        <f>IF(J146&gt;0, J146, J145)</f>
        <v>0</v>
      </c>
      <c r="X148" t="s">
        <v>201</v>
      </c>
      <c r="Y148">
        <f>IF(I146&gt;0, I146, I145)</f>
        <v>0</v>
      </c>
      <c r="AD148" s="8" t="s">
        <v>195</v>
      </c>
      <c r="AE148" s="8"/>
      <c r="AF148" s="8"/>
      <c r="AG148" s="8"/>
      <c r="AH148">
        <f>IF(K146&lt;&gt;0, 0, $K145*$W$12)</f>
        <v>0</v>
      </c>
      <c r="AO148" s="8"/>
      <c r="AP148" t="s">
        <v>215</v>
      </c>
      <c r="AQ148" s="14" t="e">
        <f ca="1">IRR(AQ147:EM147)</f>
        <v>#VALUE!</v>
      </c>
      <c r="AR148" t="e">
        <f t="array" aca="1" ref="AR148" ca="1">SUM(IF(AQ147:EL147*AR147:EM147&lt;0,1,0))</f>
        <v>#DIV/0!</v>
      </c>
    </row>
    <row r="149" spans="1:252" ht="18.399999999999999">
      <c r="A149" s="29"/>
      <c r="B149" s="16"/>
      <c r="C149" s="32"/>
      <c r="D149" s="32"/>
      <c r="E149" s="32"/>
      <c r="F149" s="32"/>
      <c r="G149" s="32"/>
      <c r="H149" s="32"/>
      <c r="I149" s="32"/>
      <c r="J149" s="41"/>
      <c r="K149" s="32"/>
      <c r="L149" s="32"/>
      <c r="M149" s="32"/>
      <c r="N149" s="32"/>
      <c r="O149" s="32"/>
      <c r="P149" s="32"/>
      <c r="Q149" s="16"/>
      <c r="R149" s="16"/>
      <c r="S149" s="29"/>
      <c r="U149" t="s">
        <v>203</v>
      </c>
      <c r="W149">
        <f>IF(K146&gt;0, K146, K145)</f>
        <v>0</v>
      </c>
      <c r="X149" t="s">
        <v>204</v>
      </c>
      <c r="Y149">
        <f>IF(P146&gt;0, P146, P145)</f>
        <v>0</v>
      </c>
      <c r="AP149" t="s">
        <v>216</v>
      </c>
      <c r="AQ149" s="8" t="e">
        <f ca="1">SUM(AQ147:EM147)</f>
        <v>#DIV/0!</v>
      </c>
    </row>
    <row r="150" spans="1:252">
      <c r="A150" s="29"/>
      <c r="B150" s="29"/>
      <c r="C150" s="29"/>
      <c r="D150" s="29"/>
      <c r="E150" s="29"/>
      <c r="F150" s="29"/>
      <c r="G150" s="29"/>
      <c r="H150" s="29"/>
      <c r="I150" s="29"/>
      <c r="J150" s="29"/>
      <c r="K150" s="29"/>
      <c r="L150" s="29"/>
      <c r="M150" s="29"/>
      <c r="N150" s="29"/>
      <c r="O150" s="29"/>
      <c r="P150" s="29"/>
      <c r="Q150" s="29"/>
      <c r="R150" s="29"/>
      <c r="S150" s="29"/>
      <c r="AP150" s="8" t="s">
        <v>218</v>
      </c>
      <c r="AQ150" t="str">
        <f ca="1">IFERROR(IF(OR(AQ149&lt;0, AR148&gt;1, AR148=0), "NA - see note", "NO"),"NA - see note")</f>
        <v>NA - see note</v>
      </c>
    </row>
    <row r="152" spans="1:252">
      <c r="AP152" s="26" t="s">
        <v>128</v>
      </c>
      <c r="AQ152" s="91">
        <f>IF(COUNT(Z130:Z143)=0,2024,MIN(Z130:Z143))</f>
        <v>2024</v>
      </c>
      <c r="AR152" s="91">
        <f>AQ152+1</f>
        <v>2025</v>
      </c>
      <c r="AS152" s="91">
        <f>AR152+1</f>
        <v>2026</v>
      </c>
      <c r="AT152" s="91">
        <f t="shared" ref="AT152:DE152" si="908">AS152+1</f>
        <v>2027</v>
      </c>
      <c r="AU152" s="91">
        <f t="shared" si="908"/>
        <v>2028</v>
      </c>
      <c r="AV152" s="91">
        <f t="shared" si="908"/>
        <v>2029</v>
      </c>
      <c r="AW152" s="91">
        <f t="shared" si="908"/>
        <v>2030</v>
      </c>
      <c r="AX152" s="91">
        <f t="shared" si="908"/>
        <v>2031</v>
      </c>
      <c r="AY152" s="91">
        <f t="shared" si="908"/>
        <v>2032</v>
      </c>
      <c r="AZ152" s="91">
        <f t="shared" si="908"/>
        <v>2033</v>
      </c>
      <c r="BA152" s="91">
        <f t="shared" si="908"/>
        <v>2034</v>
      </c>
      <c r="BB152" s="91">
        <f t="shared" si="908"/>
        <v>2035</v>
      </c>
      <c r="BC152" s="91">
        <f t="shared" si="908"/>
        <v>2036</v>
      </c>
      <c r="BD152" s="91">
        <f t="shared" si="908"/>
        <v>2037</v>
      </c>
      <c r="BE152" s="91">
        <f t="shared" si="908"/>
        <v>2038</v>
      </c>
      <c r="BF152" s="91">
        <f t="shared" si="908"/>
        <v>2039</v>
      </c>
      <c r="BG152" s="91">
        <f t="shared" si="908"/>
        <v>2040</v>
      </c>
      <c r="BH152" s="91">
        <f t="shared" si="908"/>
        <v>2041</v>
      </c>
      <c r="BI152" s="91">
        <f t="shared" si="908"/>
        <v>2042</v>
      </c>
      <c r="BJ152" s="91">
        <f t="shared" si="908"/>
        <v>2043</v>
      </c>
      <c r="BK152" s="91">
        <f t="shared" si="908"/>
        <v>2044</v>
      </c>
      <c r="BL152" s="91">
        <f t="shared" si="908"/>
        <v>2045</v>
      </c>
      <c r="BM152" s="91">
        <f t="shared" si="908"/>
        <v>2046</v>
      </c>
      <c r="BN152" s="91">
        <f t="shared" si="908"/>
        <v>2047</v>
      </c>
      <c r="BO152" s="91">
        <f t="shared" si="908"/>
        <v>2048</v>
      </c>
      <c r="BP152" s="91">
        <f t="shared" si="908"/>
        <v>2049</v>
      </c>
      <c r="BQ152" s="91">
        <f t="shared" si="908"/>
        <v>2050</v>
      </c>
      <c r="BR152" s="91">
        <f t="shared" si="908"/>
        <v>2051</v>
      </c>
      <c r="BS152" s="91">
        <f t="shared" si="908"/>
        <v>2052</v>
      </c>
      <c r="BT152" s="91">
        <f t="shared" si="908"/>
        <v>2053</v>
      </c>
      <c r="BU152" s="91">
        <f t="shared" si="908"/>
        <v>2054</v>
      </c>
      <c r="BV152" s="91">
        <f t="shared" si="908"/>
        <v>2055</v>
      </c>
      <c r="BW152" s="91">
        <f t="shared" si="908"/>
        <v>2056</v>
      </c>
      <c r="BX152" s="91">
        <f t="shared" si="908"/>
        <v>2057</v>
      </c>
      <c r="BY152" s="91">
        <f t="shared" si="908"/>
        <v>2058</v>
      </c>
      <c r="BZ152" s="91">
        <f t="shared" si="908"/>
        <v>2059</v>
      </c>
      <c r="CA152" s="91">
        <f t="shared" si="908"/>
        <v>2060</v>
      </c>
      <c r="CB152" s="91">
        <f t="shared" si="908"/>
        <v>2061</v>
      </c>
      <c r="CC152" s="91">
        <f t="shared" si="908"/>
        <v>2062</v>
      </c>
      <c r="CD152" s="91">
        <f t="shared" si="908"/>
        <v>2063</v>
      </c>
      <c r="CE152" s="91">
        <f t="shared" si="908"/>
        <v>2064</v>
      </c>
      <c r="CF152" s="91">
        <f t="shared" si="908"/>
        <v>2065</v>
      </c>
      <c r="CG152" s="91">
        <f t="shared" si="908"/>
        <v>2066</v>
      </c>
      <c r="CH152" s="91">
        <f t="shared" si="908"/>
        <v>2067</v>
      </c>
      <c r="CI152" s="91">
        <f t="shared" si="908"/>
        <v>2068</v>
      </c>
      <c r="CJ152" s="91">
        <f t="shared" si="908"/>
        <v>2069</v>
      </c>
      <c r="CK152" s="91">
        <f t="shared" si="908"/>
        <v>2070</v>
      </c>
      <c r="CL152" s="91">
        <f t="shared" si="908"/>
        <v>2071</v>
      </c>
      <c r="CM152" s="91">
        <f t="shared" si="908"/>
        <v>2072</v>
      </c>
      <c r="CN152" s="91">
        <f t="shared" si="908"/>
        <v>2073</v>
      </c>
      <c r="CO152" s="91">
        <f t="shared" si="908"/>
        <v>2074</v>
      </c>
      <c r="CP152" s="91">
        <f t="shared" si="908"/>
        <v>2075</v>
      </c>
      <c r="CQ152" s="91">
        <f t="shared" si="908"/>
        <v>2076</v>
      </c>
      <c r="CR152" s="91">
        <f t="shared" si="908"/>
        <v>2077</v>
      </c>
      <c r="CS152" s="91">
        <f t="shared" si="908"/>
        <v>2078</v>
      </c>
      <c r="CT152" s="91">
        <f t="shared" si="908"/>
        <v>2079</v>
      </c>
      <c r="CU152" s="91">
        <f t="shared" si="908"/>
        <v>2080</v>
      </c>
      <c r="CV152" s="91">
        <f t="shared" si="908"/>
        <v>2081</v>
      </c>
      <c r="CW152" s="91">
        <f t="shared" si="908"/>
        <v>2082</v>
      </c>
      <c r="CX152" s="91">
        <f t="shared" si="908"/>
        <v>2083</v>
      </c>
      <c r="CY152" s="91">
        <f t="shared" si="908"/>
        <v>2084</v>
      </c>
      <c r="CZ152" s="91">
        <f t="shared" si="908"/>
        <v>2085</v>
      </c>
      <c r="DA152" s="91">
        <f t="shared" si="908"/>
        <v>2086</v>
      </c>
      <c r="DB152" s="91">
        <f t="shared" si="908"/>
        <v>2087</v>
      </c>
      <c r="DC152" s="91">
        <f t="shared" si="908"/>
        <v>2088</v>
      </c>
      <c r="DD152" s="91">
        <f t="shared" si="908"/>
        <v>2089</v>
      </c>
      <c r="DE152" s="91">
        <f t="shared" si="908"/>
        <v>2090</v>
      </c>
      <c r="DF152" s="91">
        <f t="shared" ref="DF152:EM152" si="909">DE152+1</f>
        <v>2091</v>
      </c>
      <c r="DG152" s="91">
        <f t="shared" si="909"/>
        <v>2092</v>
      </c>
      <c r="DH152" s="91">
        <f t="shared" si="909"/>
        <v>2093</v>
      </c>
      <c r="DI152" s="91">
        <f t="shared" si="909"/>
        <v>2094</v>
      </c>
      <c r="DJ152" s="91">
        <f t="shared" si="909"/>
        <v>2095</v>
      </c>
      <c r="DK152" s="91">
        <f t="shared" si="909"/>
        <v>2096</v>
      </c>
      <c r="DL152" s="91">
        <f t="shared" si="909"/>
        <v>2097</v>
      </c>
      <c r="DM152" s="91">
        <f t="shared" si="909"/>
        <v>2098</v>
      </c>
      <c r="DN152" s="91">
        <f t="shared" si="909"/>
        <v>2099</v>
      </c>
      <c r="DO152" s="91">
        <f t="shared" si="909"/>
        <v>2100</v>
      </c>
      <c r="DP152" s="91">
        <f t="shared" si="909"/>
        <v>2101</v>
      </c>
      <c r="DQ152" s="91">
        <f t="shared" si="909"/>
        <v>2102</v>
      </c>
      <c r="DR152" s="91">
        <f t="shared" si="909"/>
        <v>2103</v>
      </c>
      <c r="DS152" s="91">
        <f t="shared" si="909"/>
        <v>2104</v>
      </c>
      <c r="DT152" s="91">
        <f t="shared" si="909"/>
        <v>2105</v>
      </c>
      <c r="DU152" s="91">
        <f t="shared" si="909"/>
        <v>2106</v>
      </c>
      <c r="DV152" s="91">
        <f t="shared" si="909"/>
        <v>2107</v>
      </c>
      <c r="DW152" s="91">
        <f t="shared" si="909"/>
        <v>2108</v>
      </c>
      <c r="DX152" s="91">
        <f t="shared" si="909"/>
        <v>2109</v>
      </c>
      <c r="DY152" s="91">
        <f t="shared" si="909"/>
        <v>2110</v>
      </c>
      <c r="DZ152" s="91">
        <f t="shared" si="909"/>
        <v>2111</v>
      </c>
      <c r="EA152" s="91">
        <f t="shared" si="909"/>
        <v>2112</v>
      </c>
      <c r="EB152" s="91">
        <f t="shared" si="909"/>
        <v>2113</v>
      </c>
      <c r="EC152" s="91">
        <f t="shared" si="909"/>
        <v>2114</v>
      </c>
      <c r="ED152" s="91">
        <f t="shared" si="909"/>
        <v>2115</v>
      </c>
      <c r="EE152" s="91">
        <f t="shared" si="909"/>
        <v>2116</v>
      </c>
      <c r="EF152" s="91">
        <f t="shared" si="909"/>
        <v>2117</v>
      </c>
      <c r="EG152" s="91">
        <f t="shared" si="909"/>
        <v>2118</v>
      </c>
      <c r="EH152" s="91">
        <f t="shared" si="909"/>
        <v>2119</v>
      </c>
      <c r="EI152" s="91">
        <f t="shared" si="909"/>
        <v>2120</v>
      </c>
      <c r="EJ152" s="91">
        <f t="shared" si="909"/>
        <v>2121</v>
      </c>
      <c r="EK152" s="91">
        <f t="shared" si="909"/>
        <v>2122</v>
      </c>
      <c r="EL152" s="91">
        <f t="shared" si="909"/>
        <v>2123</v>
      </c>
      <c r="EM152" s="91">
        <f t="shared" si="909"/>
        <v>2124</v>
      </c>
    </row>
    <row r="153" spans="1:252">
      <c r="AP153" s="26" t="s">
        <v>196</v>
      </c>
      <c r="AQ153" s="92" t="e">
        <f>IF(AQ152&gt;'Emissions Tables'!$BD$22,INDEX('Emissions Tables'!$K$23:$BD$35,MATCH('General Project Info'!$D$16,'Emissions Tables'!$J$23:$J$35,0),MATCH('Emissions Tables'!$BD$22,'Emissions Tables'!$K$22:$BD$22,0)),INDEX('Emissions Tables'!$K$23:$BD$35,MATCH('General Project Info'!$D$16,'Emissions Tables'!$J$23:$J$35,0),MATCH(AQ152,'Emissions Tables'!$K$22:$BD$22,0)))/1000</f>
        <v>#N/A</v>
      </c>
      <c r="AR153" s="92" t="e">
        <f>IF(AR152&gt;'Emissions Tables'!$BD$22,INDEX('Emissions Tables'!$K$23:$BD$35,MATCH('General Project Info'!$D$16,'Emissions Tables'!$J$23:$J$35,0),MATCH('Emissions Tables'!$BD$22,'Emissions Tables'!$K$22:$BD$22,0)),INDEX('Emissions Tables'!$K$23:$BD$35,MATCH('General Project Info'!$D$16,'Emissions Tables'!$J$23:$J$35,0),MATCH(AR152,'Emissions Tables'!$K$22:$BD$22,0)))/1000</f>
        <v>#N/A</v>
      </c>
      <c r="AS153" s="92" t="e">
        <f>IF(AS152&gt;'Emissions Tables'!$BD$22,INDEX('Emissions Tables'!$K$23:$BD$35,MATCH('General Project Info'!$D$16,'Emissions Tables'!$J$23:$J$35,0),MATCH('Emissions Tables'!$BD$22,'Emissions Tables'!$K$22:$BD$22,0)),INDEX('Emissions Tables'!$K$23:$BD$35,MATCH('General Project Info'!$D$16,'Emissions Tables'!$J$23:$J$35,0),MATCH(AS152,'Emissions Tables'!$K$22:$BD$22,0)))/1000</f>
        <v>#N/A</v>
      </c>
      <c r="AT153" s="92" t="e">
        <f>IF(AT152&gt;'Emissions Tables'!$BD$22,INDEX('Emissions Tables'!$K$23:$BD$35,MATCH('General Project Info'!$D$16,'Emissions Tables'!$J$23:$J$35,0),MATCH('Emissions Tables'!$BD$22,'Emissions Tables'!$K$22:$BD$22,0)),INDEX('Emissions Tables'!$K$23:$BD$35,MATCH('General Project Info'!$D$16,'Emissions Tables'!$J$23:$J$35,0),MATCH(AT152,'Emissions Tables'!$K$22:$BD$22,0)))/1000</f>
        <v>#N/A</v>
      </c>
      <c r="AU153" s="92" t="e">
        <f>IF(AU152&gt;'Emissions Tables'!$BD$22,INDEX('Emissions Tables'!$K$23:$BD$35,MATCH('General Project Info'!$D$16,'Emissions Tables'!$J$23:$J$35,0),MATCH('Emissions Tables'!$BD$22,'Emissions Tables'!$K$22:$BD$22,0)),INDEX('Emissions Tables'!$K$23:$BD$35,MATCH('General Project Info'!$D$16,'Emissions Tables'!$J$23:$J$35,0),MATCH(AU152,'Emissions Tables'!$K$22:$BD$22,0)))/1000</f>
        <v>#N/A</v>
      </c>
      <c r="AV153" s="92" t="e">
        <f>IF(AV152&gt;'Emissions Tables'!$BD$22,INDEX('Emissions Tables'!$K$23:$BD$35,MATCH('General Project Info'!$D$16,'Emissions Tables'!$J$23:$J$35,0),MATCH('Emissions Tables'!$BD$22,'Emissions Tables'!$K$22:$BD$22,0)),INDEX('Emissions Tables'!$K$23:$BD$35,MATCH('General Project Info'!$D$16,'Emissions Tables'!$J$23:$J$35,0),MATCH(AV152,'Emissions Tables'!$K$22:$BD$22,0)))/1000</f>
        <v>#N/A</v>
      </c>
      <c r="AW153" s="92" t="e">
        <f>IF(AW152&gt;'Emissions Tables'!$BD$22,INDEX('Emissions Tables'!$K$23:$BD$35,MATCH('General Project Info'!$D$16,'Emissions Tables'!$J$23:$J$35,0),MATCH('Emissions Tables'!$BD$22,'Emissions Tables'!$K$22:$BD$22,0)),INDEX('Emissions Tables'!$K$23:$BD$35,MATCH('General Project Info'!$D$16,'Emissions Tables'!$J$23:$J$35,0),MATCH(AW152,'Emissions Tables'!$K$22:$BD$22,0)))/1000</f>
        <v>#N/A</v>
      </c>
      <c r="AX153" s="92" t="e">
        <f>IF(AX152&gt;'Emissions Tables'!$BD$22,INDEX('Emissions Tables'!$K$23:$BD$35,MATCH('General Project Info'!$D$16,'Emissions Tables'!$J$23:$J$35,0),MATCH('Emissions Tables'!$BD$22,'Emissions Tables'!$K$22:$BD$22,0)),INDEX('Emissions Tables'!$K$23:$BD$35,MATCH('General Project Info'!$D$16,'Emissions Tables'!$J$23:$J$35,0),MATCH(AX152,'Emissions Tables'!$K$22:$BD$22,0)))/1000</f>
        <v>#N/A</v>
      </c>
      <c r="AY153" s="92" t="e">
        <f>IF(AY152&gt;'Emissions Tables'!$BD$22,INDEX('Emissions Tables'!$K$23:$BD$35,MATCH('General Project Info'!$D$16,'Emissions Tables'!$J$23:$J$35,0),MATCH('Emissions Tables'!$BD$22,'Emissions Tables'!$K$22:$BD$22,0)),INDEX('Emissions Tables'!$K$23:$BD$35,MATCH('General Project Info'!$D$16,'Emissions Tables'!$J$23:$J$35,0),MATCH(AY152,'Emissions Tables'!$K$22:$BD$22,0)))/1000</f>
        <v>#N/A</v>
      </c>
      <c r="AZ153" s="92" t="e">
        <f>IF(AZ152&gt;'Emissions Tables'!$BD$22,INDEX('Emissions Tables'!$K$23:$BD$35,MATCH('General Project Info'!$D$16,'Emissions Tables'!$J$23:$J$35,0),MATCH('Emissions Tables'!$BD$22,'Emissions Tables'!$K$22:$BD$22,0)),INDEX('Emissions Tables'!$K$23:$BD$35,MATCH('General Project Info'!$D$16,'Emissions Tables'!$J$23:$J$35,0),MATCH(AZ152,'Emissions Tables'!$K$22:$BD$22,0)))/1000</f>
        <v>#N/A</v>
      </c>
      <c r="BA153" s="92" t="e">
        <f>IF(BA152&gt;'Emissions Tables'!$BD$22,INDEX('Emissions Tables'!$K$23:$BD$35,MATCH('General Project Info'!$D$16,'Emissions Tables'!$J$23:$J$35,0),MATCH('Emissions Tables'!$BD$22,'Emissions Tables'!$K$22:$BD$22,0)),INDEX('Emissions Tables'!$K$23:$BD$35,MATCH('General Project Info'!$D$16,'Emissions Tables'!$J$23:$J$35,0),MATCH(BA152,'Emissions Tables'!$K$22:$BD$22,0)))/1000</f>
        <v>#N/A</v>
      </c>
      <c r="BB153" s="92" t="e">
        <f>IF(BB152&gt;'Emissions Tables'!$BD$22,INDEX('Emissions Tables'!$K$23:$BD$35,MATCH('General Project Info'!$D$16,'Emissions Tables'!$J$23:$J$35,0),MATCH('Emissions Tables'!$BD$22,'Emissions Tables'!$K$22:$BD$22,0)),INDEX('Emissions Tables'!$K$23:$BD$35,MATCH('General Project Info'!$D$16,'Emissions Tables'!$J$23:$J$35,0),MATCH(BB152,'Emissions Tables'!$K$22:$BD$22,0)))/1000</f>
        <v>#N/A</v>
      </c>
      <c r="BC153" s="92" t="e">
        <f>IF(BC152&gt;'Emissions Tables'!$BD$22,INDEX('Emissions Tables'!$K$23:$BD$35,MATCH('General Project Info'!$D$16,'Emissions Tables'!$J$23:$J$35,0),MATCH('Emissions Tables'!$BD$22,'Emissions Tables'!$K$22:$BD$22,0)),INDEX('Emissions Tables'!$K$23:$BD$35,MATCH('General Project Info'!$D$16,'Emissions Tables'!$J$23:$J$35,0),MATCH(BC152,'Emissions Tables'!$K$22:$BD$22,0)))/1000</f>
        <v>#N/A</v>
      </c>
      <c r="BD153" s="92" t="e">
        <f>IF(BD152&gt;'Emissions Tables'!$BD$22,INDEX('Emissions Tables'!$K$23:$BD$35,MATCH('General Project Info'!$D$16,'Emissions Tables'!$J$23:$J$35,0),MATCH('Emissions Tables'!$BD$22,'Emissions Tables'!$K$22:$BD$22,0)),INDEX('Emissions Tables'!$K$23:$BD$35,MATCH('General Project Info'!$D$16,'Emissions Tables'!$J$23:$J$35,0),MATCH(BD152,'Emissions Tables'!$K$22:$BD$22,0)))/1000</f>
        <v>#N/A</v>
      </c>
      <c r="BE153" s="92" t="e">
        <f>IF(BE152&gt;'Emissions Tables'!$BD$22,INDEX('Emissions Tables'!$K$23:$BD$35,MATCH('General Project Info'!$D$16,'Emissions Tables'!$J$23:$J$35,0),MATCH('Emissions Tables'!$BD$22,'Emissions Tables'!$K$22:$BD$22,0)),INDEX('Emissions Tables'!$K$23:$BD$35,MATCH('General Project Info'!$D$16,'Emissions Tables'!$J$23:$J$35,0),MATCH(BE152,'Emissions Tables'!$K$22:$BD$22,0)))/1000</f>
        <v>#N/A</v>
      </c>
      <c r="BF153" s="92" t="e">
        <f>IF(BF152&gt;'Emissions Tables'!$BD$22,INDEX('Emissions Tables'!$K$23:$BD$35,MATCH('General Project Info'!$D$16,'Emissions Tables'!$J$23:$J$35,0),MATCH('Emissions Tables'!$BD$22,'Emissions Tables'!$K$22:$BD$22,0)),INDEX('Emissions Tables'!$K$23:$BD$35,MATCH('General Project Info'!$D$16,'Emissions Tables'!$J$23:$J$35,0),MATCH(BF152,'Emissions Tables'!$K$22:$BD$22,0)))/1000</f>
        <v>#N/A</v>
      </c>
      <c r="BG153" s="92" t="e">
        <f>IF(BG152&gt;'Emissions Tables'!$BD$22,INDEX('Emissions Tables'!$K$23:$BD$35,MATCH('General Project Info'!$D$16,'Emissions Tables'!$J$23:$J$35,0),MATCH('Emissions Tables'!$BD$22,'Emissions Tables'!$K$22:$BD$22,0)),INDEX('Emissions Tables'!$K$23:$BD$35,MATCH('General Project Info'!$D$16,'Emissions Tables'!$J$23:$J$35,0),MATCH(BG152,'Emissions Tables'!$K$22:$BD$22,0)))/1000</f>
        <v>#N/A</v>
      </c>
      <c r="BH153" s="92" t="e">
        <f>IF(BH152&gt;'Emissions Tables'!$BD$22,INDEX('Emissions Tables'!$K$23:$BD$35,MATCH('General Project Info'!$D$16,'Emissions Tables'!$J$23:$J$35,0),MATCH('Emissions Tables'!$BD$22,'Emissions Tables'!$K$22:$BD$22,0)),INDEX('Emissions Tables'!$K$23:$BD$35,MATCH('General Project Info'!$D$16,'Emissions Tables'!$J$23:$J$35,0),MATCH(BH152,'Emissions Tables'!$K$22:$BD$22,0)))/1000</f>
        <v>#N/A</v>
      </c>
      <c r="BI153" s="92" t="e">
        <f>IF(BI152&gt;'Emissions Tables'!$BD$22,INDEX('Emissions Tables'!$K$23:$BD$35,MATCH('General Project Info'!$D$16,'Emissions Tables'!$J$23:$J$35,0),MATCH('Emissions Tables'!$BD$22,'Emissions Tables'!$K$22:$BD$22,0)),INDEX('Emissions Tables'!$K$23:$BD$35,MATCH('General Project Info'!$D$16,'Emissions Tables'!$J$23:$J$35,0),MATCH(BI152,'Emissions Tables'!$K$22:$BD$22,0)))/1000</f>
        <v>#N/A</v>
      </c>
      <c r="BJ153" s="92" t="e">
        <f>IF(BJ152&gt;'Emissions Tables'!$BD$22,INDEX('Emissions Tables'!$K$23:$BD$35,MATCH('General Project Info'!$D$16,'Emissions Tables'!$J$23:$J$35,0),MATCH('Emissions Tables'!$BD$22,'Emissions Tables'!$K$22:$BD$22,0)),INDEX('Emissions Tables'!$K$23:$BD$35,MATCH('General Project Info'!$D$16,'Emissions Tables'!$J$23:$J$35,0),MATCH(BJ152,'Emissions Tables'!$K$22:$BD$22,0)))/1000</f>
        <v>#N/A</v>
      </c>
      <c r="BK153" s="92" t="e">
        <f>IF(BK152&gt;'Emissions Tables'!$BD$22,INDEX('Emissions Tables'!$K$23:$BD$35,MATCH('General Project Info'!$D$16,'Emissions Tables'!$J$23:$J$35,0),MATCH('Emissions Tables'!$BD$22,'Emissions Tables'!$K$22:$BD$22,0)),INDEX('Emissions Tables'!$K$23:$BD$35,MATCH('General Project Info'!$D$16,'Emissions Tables'!$J$23:$J$35,0),MATCH(BK152,'Emissions Tables'!$K$22:$BD$22,0)))/1000</f>
        <v>#N/A</v>
      </c>
      <c r="BL153" s="92" t="e">
        <f>IF(BL152&gt;'Emissions Tables'!$BD$22,INDEX('Emissions Tables'!$K$23:$BD$35,MATCH('General Project Info'!$D$16,'Emissions Tables'!$J$23:$J$35,0),MATCH('Emissions Tables'!$BD$22,'Emissions Tables'!$K$22:$BD$22,0)),INDEX('Emissions Tables'!$K$23:$BD$35,MATCH('General Project Info'!$D$16,'Emissions Tables'!$J$23:$J$35,0),MATCH(BL152,'Emissions Tables'!$K$22:$BD$22,0)))/1000</f>
        <v>#N/A</v>
      </c>
      <c r="BM153" s="92" t="e">
        <f>IF(BM152&gt;'Emissions Tables'!$BD$22,INDEX('Emissions Tables'!$K$23:$BD$35,MATCH('General Project Info'!$D$16,'Emissions Tables'!$J$23:$J$35,0),MATCH('Emissions Tables'!$BD$22,'Emissions Tables'!$K$22:$BD$22,0)),INDEX('Emissions Tables'!$K$23:$BD$35,MATCH('General Project Info'!$D$16,'Emissions Tables'!$J$23:$J$35,0),MATCH(BM152,'Emissions Tables'!$K$22:$BD$22,0)))/1000</f>
        <v>#N/A</v>
      </c>
      <c r="BN153" s="92" t="e">
        <f>IF(BN152&gt;'Emissions Tables'!$BD$22,INDEX('Emissions Tables'!$K$23:$BD$35,MATCH('General Project Info'!$D$16,'Emissions Tables'!$J$23:$J$35,0),MATCH('Emissions Tables'!$BD$22,'Emissions Tables'!$K$22:$BD$22,0)),INDEX('Emissions Tables'!$K$23:$BD$35,MATCH('General Project Info'!$D$16,'Emissions Tables'!$J$23:$J$35,0),MATCH(BN152,'Emissions Tables'!$K$22:$BD$22,0)))/1000</f>
        <v>#N/A</v>
      </c>
      <c r="BO153" s="92" t="e">
        <f>IF(BO152&gt;'Emissions Tables'!$BD$22,INDEX('Emissions Tables'!$K$23:$BD$35,MATCH('General Project Info'!$D$16,'Emissions Tables'!$J$23:$J$35,0),MATCH('Emissions Tables'!$BD$22,'Emissions Tables'!$K$22:$BD$22,0)),INDEX('Emissions Tables'!$K$23:$BD$35,MATCH('General Project Info'!$D$16,'Emissions Tables'!$J$23:$J$35,0),MATCH(BO152,'Emissions Tables'!$K$22:$BD$22,0)))/1000</f>
        <v>#N/A</v>
      </c>
      <c r="BP153" s="92" t="e">
        <f>IF(BP152&gt;'Emissions Tables'!$BD$22,INDEX('Emissions Tables'!$K$23:$BD$35,MATCH('General Project Info'!$D$16,'Emissions Tables'!$J$23:$J$35,0),MATCH('Emissions Tables'!$BD$22,'Emissions Tables'!$K$22:$BD$22,0)),INDEX('Emissions Tables'!$K$23:$BD$35,MATCH('General Project Info'!$D$16,'Emissions Tables'!$J$23:$J$35,0),MATCH(BP152,'Emissions Tables'!$K$22:$BD$22,0)))/1000</f>
        <v>#N/A</v>
      </c>
      <c r="BQ153" s="92" t="e">
        <f>IF(BQ152&gt;'Emissions Tables'!$BD$22,INDEX('Emissions Tables'!$K$23:$BD$35,MATCH('General Project Info'!$D$16,'Emissions Tables'!$J$23:$J$35,0),MATCH('Emissions Tables'!$BD$22,'Emissions Tables'!$K$22:$BD$22,0)),INDEX('Emissions Tables'!$K$23:$BD$35,MATCH('General Project Info'!$D$16,'Emissions Tables'!$J$23:$J$35,0),MATCH(BQ152,'Emissions Tables'!$K$22:$BD$22,0)))/1000</f>
        <v>#N/A</v>
      </c>
      <c r="BR153" s="92" t="e">
        <f>IF(BR152&gt;'Emissions Tables'!$BD$22,INDEX('Emissions Tables'!$K$23:$BD$35,MATCH('General Project Info'!$D$16,'Emissions Tables'!$J$23:$J$35,0),MATCH('Emissions Tables'!$BD$22,'Emissions Tables'!$K$22:$BD$22,0)),INDEX('Emissions Tables'!$K$23:$BD$35,MATCH('General Project Info'!$D$16,'Emissions Tables'!$J$23:$J$35,0),MATCH(BR152,'Emissions Tables'!$K$22:$BD$22,0)))/1000</f>
        <v>#N/A</v>
      </c>
      <c r="BS153" s="92" t="e">
        <f>IF(BS152&gt;'Emissions Tables'!$BD$22,INDEX('Emissions Tables'!$K$23:$BD$35,MATCH('General Project Info'!$D$16,'Emissions Tables'!$J$23:$J$35,0),MATCH('Emissions Tables'!$BD$22,'Emissions Tables'!$K$22:$BD$22,0)),INDEX('Emissions Tables'!$K$23:$BD$35,MATCH('General Project Info'!$D$16,'Emissions Tables'!$J$23:$J$35,0),MATCH(BS152,'Emissions Tables'!$K$22:$BD$22,0)))/1000</f>
        <v>#N/A</v>
      </c>
      <c r="BT153" s="92" t="e">
        <f>IF(BT152&gt;'Emissions Tables'!$BD$22,INDEX('Emissions Tables'!$K$23:$BD$35,MATCH('General Project Info'!$D$16,'Emissions Tables'!$J$23:$J$35,0),MATCH('Emissions Tables'!$BD$22,'Emissions Tables'!$K$22:$BD$22,0)),INDEX('Emissions Tables'!$K$23:$BD$35,MATCH('General Project Info'!$D$16,'Emissions Tables'!$J$23:$J$35,0),MATCH(BT152,'Emissions Tables'!$K$22:$BD$22,0)))/1000</f>
        <v>#N/A</v>
      </c>
      <c r="BU153" s="92" t="e">
        <f>IF(BU152&gt;'Emissions Tables'!$BD$22,INDEX('Emissions Tables'!$K$23:$BD$35,MATCH('General Project Info'!$D$16,'Emissions Tables'!$J$23:$J$35,0),MATCH('Emissions Tables'!$BD$22,'Emissions Tables'!$K$22:$BD$22,0)),INDEX('Emissions Tables'!$K$23:$BD$35,MATCH('General Project Info'!$D$16,'Emissions Tables'!$J$23:$J$35,0),MATCH(BU152,'Emissions Tables'!$K$22:$BD$22,0)))/1000</f>
        <v>#N/A</v>
      </c>
      <c r="BV153" s="92" t="e">
        <f>IF(BV152&gt;'Emissions Tables'!$BD$22,INDEX('Emissions Tables'!$K$23:$BD$35,MATCH('General Project Info'!$D$16,'Emissions Tables'!$J$23:$J$35,0),MATCH('Emissions Tables'!$BD$22,'Emissions Tables'!$K$22:$BD$22,0)),INDEX('Emissions Tables'!$K$23:$BD$35,MATCH('General Project Info'!$D$16,'Emissions Tables'!$J$23:$J$35,0),MATCH(BV152,'Emissions Tables'!$K$22:$BD$22,0)))/1000</f>
        <v>#N/A</v>
      </c>
      <c r="BW153" s="92" t="e">
        <f>IF(BW152&gt;'Emissions Tables'!$BD$22,INDEX('Emissions Tables'!$K$23:$BD$35,MATCH('General Project Info'!$D$16,'Emissions Tables'!$J$23:$J$35,0),MATCH('Emissions Tables'!$BD$22,'Emissions Tables'!$K$22:$BD$22,0)),INDEX('Emissions Tables'!$K$23:$BD$35,MATCH('General Project Info'!$D$16,'Emissions Tables'!$J$23:$J$35,0),MATCH(BW152,'Emissions Tables'!$K$22:$BD$22,0)))/1000</f>
        <v>#N/A</v>
      </c>
      <c r="BX153" s="92" t="e">
        <f>IF(BX152&gt;'Emissions Tables'!$BD$22,INDEX('Emissions Tables'!$K$23:$BD$35,MATCH('General Project Info'!$D$16,'Emissions Tables'!$J$23:$J$35,0),MATCH('Emissions Tables'!$BD$22,'Emissions Tables'!$K$22:$BD$22,0)),INDEX('Emissions Tables'!$K$23:$BD$35,MATCH('General Project Info'!$D$16,'Emissions Tables'!$J$23:$J$35,0),MATCH(BX152,'Emissions Tables'!$K$22:$BD$22,0)))/1000</f>
        <v>#N/A</v>
      </c>
      <c r="BY153" s="92" t="e">
        <f>IF(BY152&gt;'Emissions Tables'!$BD$22,INDEX('Emissions Tables'!$K$23:$BD$35,MATCH('General Project Info'!$D$16,'Emissions Tables'!$J$23:$J$35,0),MATCH('Emissions Tables'!$BD$22,'Emissions Tables'!$K$22:$BD$22,0)),INDEX('Emissions Tables'!$K$23:$BD$35,MATCH('General Project Info'!$D$16,'Emissions Tables'!$J$23:$J$35,0),MATCH(BY152,'Emissions Tables'!$K$22:$BD$22,0)))/1000</f>
        <v>#N/A</v>
      </c>
      <c r="BZ153" s="92" t="e">
        <f>IF(BZ152&gt;'Emissions Tables'!$BD$22,INDEX('Emissions Tables'!$K$23:$BD$35,MATCH('General Project Info'!$D$16,'Emissions Tables'!$J$23:$J$35,0),MATCH('Emissions Tables'!$BD$22,'Emissions Tables'!$K$22:$BD$22,0)),INDEX('Emissions Tables'!$K$23:$BD$35,MATCH('General Project Info'!$D$16,'Emissions Tables'!$J$23:$J$35,0),MATCH(BZ152,'Emissions Tables'!$K$22:$BD$22,0)))/1000</f>
        <v>#N/A</v>
      </c>
      <c r="CA153" s="92" t="e">
        <f>IF(CA152&gt;'Emissions Tables'!$BD$22,INDEX('Emissions Tables'!$K$23:$BD$35,MATCH('General Project Info'!$D$16,'Emissions Tables'!$J$23:$J$35,0),MATCH('Emissions Tables'!$BD$22,'Emissions Tables'!$K$22:$BD$22,0)),INDEX('Emissions Tables'!$K$23:$BD$35,MATCH('General Project Info'!$D$16,'Emissions Tables'!$J$23:$J$35,0),MATCH(CA152,'Emissions Tables'!$K$22:$BD$22,0)))/1000</f>
        <v>#N/A</v>
      </c>
      <c r="CB153" s="92" t="e">
        <f>IF(CB152&gt;'Emissions Tables'!$BD$22,INDEX('Emissions Tables'!$K$23:$BD$35,MATCH('General Project Info'!$D$16,'Emissions Tables'!$J$23:$J$35,0),MATCH('Emissions Tables'!$BD$22,'Emissions Tables'!$K$22:$BD$22,0)),INDEX('Emissions Tables'!$K$23:$BD$35,MATCH('General Project Info'!$D$16,'Emissions Tables'!$J$23:$J$35,0),MATCH(CB152,'Emissions Tables'!$K$22:$BD$22,0)))/1000</f>
        <v>#N/A</v>
      </c>
      <c r="CC153" s="92" t="e">
        <f>IF(CC152&gt;'Emissions Tables'!$BD$22,INDEX('Emissions Tables'!$K$23:$BD$35,MATCH('General Project Info'!$D$16,'Emissions Tables'!$J$23:$J$35,0),MATCH('Emissions Tables'!$BD$22,'Emissions Tables'!$K$22:$BD$22,0)),INDEX('Emissions Tables'!$K$23:$BD$35,MATCH('General Project Info'!$D$16,'Emissions Tables'!$J$23:$J$35,0),MATCH(CC152,'Emissions Tables'!$K$22:$BD$22,0)))/1000</f>
        <v>#N/A</v>
      </c>
      <c r="CD153" s="92" t="e">
        <f>IF(CD152&gt;'Emissions Tables'!$BD$22,INDEX('Emissions Tables'!$K$23:$BD$35,MATCH('General Project Info'!$D$16,'Emissions Tables'!$J$23:$J$35,0),MATCH('Emissions Tables'!$BD$22,'Emissions Tables'!$K$22:$BD$22,0)),INDEX('Emissions Tables'!$K$23:$BD$35,MATCH('General Project Info'!$D$16,'Emissions Tables'!$J$23:$J$35,0),MATCH(CD152,'Emissions Tables'!$K$22:$BD$22,0)))/1000</f>
        <v>#N/A</v>
      </c>
      <c r="CE153" s="92" t="e">
        <f>IF(CE152&gt;'Emissions Tables'!$BD$22,INDEX('Emissions Tables'!$K$23:$BD$35,MATCH('General Project Info'!$D$16,'Emissions Tables'!$J$23:$J$35,0),MATCH('Emissions Tables'!$BD$22,'Emissions Tables'!$K$22:$BD$22,0)),INDEX('Emissions Tables'!$K$23:$BD$35,MATCH('General Project Info'!$D$16,'Emissions Tables'!$J$23:$J$35,0),MATCH(CE152,'Emissions Tables'!$K$22:$BD$22,0)))/1000</f>
        <v>#N/A</v>
      </c>
      <c r="CF153" s="92" t="e">
        <f>IF(CF152&gt;'Emissions Tables'!$BD$22,INDEX('Emissions Tables'!$K$23:$BD$35,MATCH('General Project Info'!$D$16,'Emissions Tables'!$J$23:$J$35,0),MATCH('Emissions Tables'!$BD$22,'Emissions Tables'!$K$22:$BD$22,0)),INDEX('Emissions Tables'!$K$23:$BD$35,MATCH('General Project Info'!$D$16,'Emissions Tables'!$J$23:$J$35,0),MATCH(CF152,'Emissions Tables'!$K$22:$BD$22,0)))/1000</f>
        <v>#N/A</v>
      </c>
      <c r="CG153" s="92" t="e">
        <f>IF(CG152&gt;'Emissions Tables'!$BD$22,INDEX('Emissions Tables'!$K$23:$BD$35,MATCH('General Project Info'!$D$16,'Emissions Tables'!$J$23:$J$35,0),MATCH('Emissions Tables'!$BD$22,'Emissions Tables'!$K$22:$BD$22,0)),INDEX('Emissions Tables'!$K$23:$BD$35,MATCH('General Project Info'!$D$16,'Emissions Tables'!$J$23:$J$35,0),MATCH(CG152,'Emissions Tables'!$K$22:$BD$22,0)))/1000</f>
        <v>#N/A</v>
      </c>
      <c r="CH153" s="92" t="e">
        <f>IF(CH152&gt;'Emissions Tables'!$BD$22,INDEX('Emissions Tables'!$K$23:$BD$35,MATCH('General Project Info'!$D$16,'Emissions Tables'!$J$23:$J$35,0),MATCH('Emissions Tables'!$BD$22,'Emissions Tables'!$K$22:$BD$22,0)),INDEX('Emissions Tables'!$K$23:$BD$35,MATCH('General Project Info'!$D$16,'Emissions Tables'!$J$23:$J$35,0),MATCH(CH152,'Emissions Tables'!$K$22:$BD$22,0)))/1000</f>
        <v>#N/A</v>
      </c>
      <c r="CI153" s="92" t="e">
        <f>IF(CI152&gt;'Emissions Tables'!$BD$22,INDEX('Emissions Tables'!$K$23:$BD$35,MATCH('General Project Info'!$D$16,'Emissions Tables'!$J$23:$J$35,0),MATCH('Emissions Tables'!$BD$22,'Emissions Tables'!$K$22:$BD$22,0)),INDEX('Emissions Tables'!$K$23:$BD$35,MATCH('General Project Info'!$D$16,'Emissions Tables'!$J$23:$J$35,0),MATCH(CI152,'Emissions Tables'!$K$22:$BD$22,0)))/1000</f>
        <v>#N/A</v>
      </c>
      <c r="CJ153" s="92" t="e">
        <f>IF(CJ152&gt;'Emissions Tables'!$BD$22,INDEX('Emissions Tables'!$K$23:$BD$35,MATCH('General Project Info'!$D$16,'Emissions Tables'!$J$23:$J$35,0),MATCH('Emissions Tables'!$BD$22,'Emissions Tables'!$K$22:$BD$22,0)),INDEX('Emissions Tables'!$K$23:$BD$35,MATCH('General Project Info'!$D$16,'Emissions Tables'!$J$23:$J$35,0),MATCH(CJ152,'Emissions Tables'!$K$22:$BD$22,0)))/1000</f>
        <v>#N/A</v>
      </c>
      <c r="CK153" s="92" t="e">
        <f>IF(CK152&gt;'Emissions Tables'!$BD$22,INDEX('Emissions Tables'!$K$23:$BD$35,MATCH('General Project Info'!$D$16,'Emissions Tables'!$J$23:$J$35,0),MATCH('Emissions Tables'!$BD$22,'Emissions Tables'!$K$22:$BD$22,0)),INDEX('Emissions Tables'!$K$23:$BD$35,MATCH('General Project Info'!$D$16,'Emissions Tables'!$J$23:$J$35,0),MATCH(CK152,'Emissions Tables'!$K$22:$BD$22,0)))/1000</f>
        <v>#N/A</v>
      </c>
      <c r="CL153" s="92" t="e">
        <f>IF(CL152&gt;'Emissions Tables'!$BD$22,INDEX('Emissions Tables'!$K$23:$BD$35,MATCH('General Project Info'!$D$16,'Emissions Tables'!$J$23:$J$35,0),MATCH('Emissions Tables'!$BD$22,'Emissions Tables'!$K$22:$BD$22,0)),INDEX('Emissions Tables'!$K$23:$BD$35,MATCH('General Project Info'!$D$16,'Emissions Tables'!$J$23:$J$35,0),MATCH(CL152,'Emissions Tables'!$K$22:$BD$22,0)))/1000</f>
        <v>#N/A</v>
      </c>
      <c r="CM153" s="92" t="e">
        <f>IF(CM152&gt;'Emissions Tables'!$BD$22,INDEX('Emissions Tables'!$K$23:$BD$35,MATCH('General Project Info'!$D$16,'Emissions Tables'!$J$23:$J$35,0),MATCH('Emissions Tables'!$BD$22,'Emissions Tables'!$K$22:$BD$22,0)),INDEX('Emissions Tables'!$K$23:$BD$35,MATCH('General Project Info'!$D$16,'Emissions Tables'!$J$23:$J$35,0),MATCH(CM152,'Emissions Tables'!$K$22:$BD$22,0)))/1000</f>
        <v>#N/A</v>
      </c>
      <c r="CN153" s="92" t="e">
        <f>IF(CN152&gt;'Emissions Tables'!$BD$22,INDEX('Emissions Tables'!$K$23:$BD$35,MATCH('General Project Info'!$D$16,'Emissions Tables'!$J$23:$J$35,0),MATCH('Emissions Tables'!$BD$22,'Emissions Tables'!$K$22:$BD$22,0)),INDEX('Emissions Tables'!$K$23:$BD$35,MATCH('General Project Info'!$D$16,'Emissions Tables'!$J$23:$J$35,0),MATCH(CN152,'Emissions Tables'!$K$22:$BD$22,0)))/1000</f>
        <v>#N/A</v>
      </c>
      <c r="CO153" s="92" t="e">
        <f>IF(CO152&gt;'Emissions Tables'!$BD$22,INDEX('Emissions Tables'!$K$23:$BD$35,MATCH('General Project Info'!$D$16,'Emissions Tables'!$J$23:$J$35,0),MATCH('Emissions Tables'!$BD$22,'Emissions Tables'!$K$22:$BD$22,0)),INDEX('Emissions Tables'!$K$23:$BD$35,MATCH('General Project Info'!$D$16,'Emissions Tables'!$J$23:$J$35,0),MATCH(CO152,'Emissions Tables'!$K$22:$BD$22,0)))/1000</f>
        <v>#N/A</v>
      </c>
      <c r="CP153" s="92" t="e">
        <f>IF(CP152&gt;'Emissions Tables'!$BD$22,INDEX('Emissions Tables'!$K$23:$BD$35,MATCH('General Project Info'!$D$16,'Emissions Tables'!$J$23:$J$35,0),MATCH('Emissions Tables'!$BD$22,'Emissions Tables'!$K$22:$BD$22,0)),INDEX('Emissions Tables'!$K$23:$BD$35,MATCH('General Project Info'!$D$16,'Emissions Tables'!$J$23:$J$35,0),MATCH(CP152,'Emissions Tables'!$K$22:$BD$22,0)))/1000</f>
        <v>#N/A</v>
      </c>
      <c r="CQ153" s="92" t="e">
        <f>IF(CQ152&gt;'Emissions Tables'!$BD$22,INDEX('Emissions Tables'!$K$23:$BD$35,MATCH('General Project Info'!$D$16,'Emissions Tables'!$J$23:$J$35,0),MATCH('Emissions Tables'!$BD$22,'Emissions Tables'!$K$22:$BD$22,0)),INDEX('Emissions Tables'!$K$23:$BD$35,MATCH('General Project Info'!$D$16,'Emissions Tables'!$J$23:$J$35,0),MATCH(CQ152,'Emissions Tables'!$K$22:$BD$22,0)))/1000</f>
        <v>#N/A</v>
      </c>
      <c r="CR153" s="92" t="e">
        <f>IF(CR152&gt;'Emissions Tables'!$BD$22,INDEX('Emissions Tables'!$K$23:$BD$35,MATCH('General Project Info'!$D$16,'Emissions Tables'!$J$23:$J$35,0),MATCH('Emissions Tables'!$BD$22,'Emissions Tables'!$K$22:$BD$22,0)),INDEX('Emissions Tables'!$K$23:$BD$35,MATCH('General Project Info'!$D$16,'Emissions Tables'!$J$23:$J$35,0),MATCH(CR152,'Emissions Tables'!$K$22:$BD$22,0)))/1000</f>
        <v>#N/A</v>
      </c>
      <c r="CS153" s="92" t="e">
        <f>IF(CS152&gt;'Emissions Tables'!$BD$22,INDEX('Emissions Tables'!$K$23:$BD$35,MATCH('General Project Info'!$D$16,'Emissions Tables'!$J$23:$J$35,0),MATCH('Emissions Tables'!$BD$22,'Emissions Tables'!$K$22:$BD$22,0)),INDEX('Emissions Tables'!$K$23:$BD$35,MATCH('General Project Info'!$D$16,'Emissions Tables'!$J$23:$J$35,0),MATCH(CS152,'Emissions Tables'!$K$22:$BD$22,0)))/1000</f>
        <v>#N/A</v>
      </c>
      <c r="CT153" s="92" t="e">
        <f>IF(CT152&gt;'Emissions Tables'!$BD$22,INDEX('Emissions Tables'!$K$23:$BD$35,MATCH('General Project Info'!$D$16,'Emissions Tables'!$J$23:$J$35,0),MATCH('Emissions Tables'!$BD$22,'Emissions Tables'!$K$22:$BD$22,0)),INDEX('Emissions Tables'!$K$23:$BD$35,MATCH('General Project Info'!$D$16,'Emissions Tables'!$J$23:$J$35,0),MATCH(CT152,'Emissions Tables'!$K$22:$BD$22,0)))/1000</f>
        <v>#N/A</v>
      </c>
      <c r="CU153" s="92" t="e">
        <f>IF(CU152&gt;'Emissions Tables'!$BD$22,INDEX('Emissions Tables'!$K$23:$BD$35,MATCH('General Project Info'!$D$16,'Emissions Tables'!$J$23:$J$35,0),MATCH('Emissions Tables'!$BD$22,'Emissions Tables'!$K$22:$BD$22,0)),INDEX('Emissions Tables'!$K$23:$BD$35,MATCH('General Project Info'!$D$16,'Emissions Tables'!$J$23:$J$35,0),MATCH(CU152,'Emissions Tables'!$K$22:$BD$22,0)))/1000</f>
        <v>#N/A</v>
      </c>
      <c r="CV153" s="92" t="e">
        <f>IF(CV152&gt;'Emissions Tables'!$BD$22,INDEX('Emissions Tables'!$K$23:$BD$35,MATCH('General Project Info'!$D$16,'Emissions Tables'!$J$23:$J$35,0),MATCH('Emissions Tables'!$BD$22,'Emissions Tables'!$K$22:$BD$22,0)),INDEX('Emissions Tables'!$K$23:$BD$35,MATCH('General Project Info'!$D$16,'Emissions Tables'!$J$23:$J$35,0),MATCH(CV152,'Emissions Tables'!$K$22:$BD$22,0)))/1000</f>
        <v>#N/A</v>
      </c>
      <c r="CW153" s="92" t="e">
        <f>IF(CW152&gt;'Emissions Tables'!$BD$22,INDEX('Emissions Tables'!$K$23:$BD$35,MATCH('General Project Info'!$D$16,'Emissions Tables'!$J$23:$J$35,0),MATCH('Emissions Tables'!$BD$22,'Emissions Tables'!$K$22:$BD$22,0)),INDEX('Emissions Tables'!$K$23:$BD$35,MATCH('General Project Info'!$D$16,'Emissions Tables'!$J$23:$J$35,0),MATCH(CW152,'Emissions Tables'!$K$22:$BD$22,0)))/1000</f>
        <v>#N/A</v>
      </c>
      <c r="CX153" s="92" t="e">
        <f>IF(CX152&gt;'Emissions Tables'!$BD$22,INDEX('Emissions Tables'!$K$23:$BD$35,MATCH('General Project Info'!$D$16,'Emissions Tables'!$J$23:$J$35,0),MATCH('Emissions Tables'!$BD$22,'Emissions Tables'!$K$22:$BD$22,0)),INDEX('Emissions Tables'!$K$23:$BD$35,MATCH('General Project Info'!$D$16,'Emissions Tables'!$J$23:$J$35,0),MATCH(CX152,'Emissions Tables'!$K$22:$BD$22,0)))/1000</f>
        <v>#N/A</v>
      </c>
      <c r="CY153" s="92" t="e">
        <f>IF(CY152&gt;'Emissions Tables'!$BD$22,INDEX('Emissions Tables'!$K$23:$BD$35,MATCH('General Project Info'!$D$16,'Emissions Tables'!$J$23:$J$35,0),MATCH('Emissions Tables'!$BD$22,'Emissions Tables'!$K$22:$BD$22,0)),INDEX('Emissions Tables'!$K$23:$BD$35,MATCH('General Project Info'!$D$16,'Emissions Tables'!$J$23:$J$35,0),MATCH(CY152,'Emissions Tables'!$K$22:$BD$22,0)))/1000</f>
        <v>#N/A</v>
      </c>
      <c r="CZ153" s="92" t="e">
        <f>IF(CZ152&gt;'Emissions Tables'!$BD$22,INDEX('Emissions Tables'!$K$23:$BD$35,MATCH('General Project Info'!$D$16,'Emissions Tables'!$J$23:$J$35,0),MATCH('Emissions Tables'!$BD$22,'Emissions Tables'!$K$22:$BD$22,0)),INDEX('Emissions Tables'!$K$23:$BD$35,MATCH('General Project Info'!$D$16,'Emissions Tables'!$J$23:$J$35,0),MATCH(CZ152,'Emissions Tables'!$K$22:$BD$22,0)))/1000</f>
        <v>#N/A</v>
      </c>
      <c r="DA153" s="92" t="e">
        <f>IF(DA152&gt;'Emissions Tables'!$BD$22,INDEX('Emissions Tables'!$K$23:$BD$35,MATCH('General Project Info'!$D$16,'Emissions Tables'!$J$23:$J$35,0),MATCH('Emissions Tables'!$BD$22,'Emissions Tables'!$K$22:$BD$22,0)),INDEX('Emissions Tables'!$K$23:$BD$35,MATCH('General Project Info'!$D$16,'Emissions Tables'!$J$23:$J$35,0),MATCH(DA152,'Emissions Tables'!$K$22:$BD$22,0)))/1000</f>
        <v>#N/A</v>
      </c>
      <c r="DB153" s="92" t="e">
        <f>IF(DB152&gt;'Emissions Tables'!$BD$22,INDEX('Emissions Tables'!$K$23:$BD$35,MATCH('General Project Info'!$D$16,'Emissions Tables'!$J$23:$J$35,0),MATCH('Emissions Tables'!$BD$22,'Emissions Tables'!$K$22:$BD$22,0)),INDEX('Emissions Tables'!$K$23:$BD$35,MATCH('General Project Info'!$D$16,'Emissions Tables'!$J$23:$J$35,0),MATCH(DB152,'Emissions Tables'!$K$22:$BD$22,0)))/1000</f>
        <v>#N/A</v>
      </c>
      <c r="DC153" s="92" t="e">
        <f>IF(DC152&gt;'Emissions Tables'!$BD$22,INDEX('Emissions Tables'!$K$23:$BD$35,MATCH('General Project Info'!$D$16,'Emissions Tables'!$J$23:$J$35,0),MATCH('Emissions Tables'!$BD$22,'Emissions Tables'!$K$22:$BD$22,0)),INDEX('Emissions Tables'!$K$23:$BD$35,MATCH('General Project Info'!$D$16,'Emissions Tables'!$J$23:$J$35,0),MATCH(DC152,'Emissions Tables'!$K$22:$BD$22,0)))/1000</f>
        <v>#N/A</v>
      </c>
      <c r="DD153" s="92" t="e">
        <f>IF(DD152&gt;'Emissions Tables'!$BD$22,INDEX('Emissions Tables'!$K$23:$BD$35,MATCH('General Project Info'!$D$16,'Emissions Tables'!$J$23:$J$35,0),MATCH('Emissions Tables'!$BD$22,'Emissions Tables'!$K$22:$BD$22,0)),INDEX('Emissions Tables'!$K$23:$BD$35,MATCH('General Project Info'!$D$16,'Emissions Tables'!$J$23:$J$35,0),MATCH(DD152,'Emissions Tables'!$K$22:$BD$22,0)))/1000</f>
        <v>#N/A</v>
      </c>
      <c r="DE153" s="92" t="e">
        <f>IF(DE152&gt;'Emissions Tables'!$BD$22,INDEX('Emissions Tables'!$K$23:$BD$35,MATCH('General Project Info'!$D$16,'Emissions Tables'!$J$23:$J$35,0),MATCH('Emissions Tables'!$BD$22,'Emissions Tables'!$K$22:$BD$22,0)),INDEX('Emissions Tables'!$K$23:$BD$35,MATCH('General Project Info'!$D$16,'Emissions Tables'!$J$23:$J$35,0),MATCH(DE152,'Emissions Tables'!$K$22:$BD$22,0)))/1000</f>
        <v>#N/A</v>
      </c>
      <c r="DF153" s="92" t="e">
        <f>IF(DF152&gt;'Emissions Tables'!$BD$22,INDEX('Emissions Tables'!$K$23:$BD$35,MATCH('General Project Info'!$D$16,'Emissions Tables'!$J$23:$J$35,0),MATCH('Emissions Tables'!$BD$22,'Emissions Tables'!$K$22:$BD$22,0)),INDEX('Emissions Tables'!$K$23:$BD$35,MATCH('General Project Info'!$D$16,'Emissions Tables'!$J$23:$J$35,0),MATCH(DF152,'Emissions Tables'!$K$22:$BD$22,0)))/1000</f>
        <v>#N/A</v>
      </c>
      <c r="DG153" s="92" t="e">
        <f>IF(DG152&gt;'Emissions Tables'!$BD$22,INDEX('Emissions Tables'!$K$23:$BD$35,MATCH('General Project Info'!$D$16,'Emissions Tables'!$J$23:$J$35,0),MATCH('Emissions Tables'!$BD$22,'Emissions Tables'!$K$22:$BD$22,0)),INDEX('Emissions Tables'!$K$23:$BD$35,MATCH('General Project Info'!$D$16,'Emissions Tables'!$J$23:$J$35,0),MATCH(DG152,'Emissions Tables'!$K$22:$BD$22,0)))/1000</f>
        <v>#N/A</v>
      </c>
      <c r="DH153" s="92" t="e">
        <f>IF(DH152&gt;'Emissions Tables'!$BD$22,INDEX('Emissions Tables'!$K$23:$BD$35,MATCH('General Project Info'!$D$16,'Emissions Tables'!$J$23:$J$35,0),MATCH('Emissions Tables'!$BD$22,'Emissions Tables'!$K$22:$BD$22,0)),INDEX('Emissions Tables'!$K$23:$BD$35,MATCH('General Project Info'!$D$16,'Emissions Tables'!$J$23:$J$35,0),MATCH(DH152,'Emissions Tables'!$K$22:$BD$22,0)))/1000</f>
        <v>#N/A</v>
      </c>
      <c r="DI153" s="92" t="e">
        <f>IF(DI152&gt;'Emissions Tables'!$BD$22,INDEX('Emissions Tables'!$K$23:$BD$35,MATCH('General Project Info'!$D$16,'Emissions Tables'!$J$23:$J$35,0),MATCH('Emissions Tables'!$BD$22,'Emissions Tables'!$K$22:$BD$22,0)),INDEX('Emissions Tables'!$K$23:$BD$35,MATCH('General Project Info'!$D$16,'Emissions Tables'!$J$23:$J$35,0),MATCH(DI152,'Emissions Tables'!$K$22:$BD$22,0)))/1000</f>
        <v>#N/A</v>
      </c>
      <c r="DJ153" s="92" t="e">
        <f>IF(DJ152&gt;'Emissions Tables'!$BD$22,INDEX('Emissions Tables'!$K$23:$BD$35,MATCH('General Project Info'!$D$16,'Emissions Tables'!$J$23:$J$35,0),MATCH('Emissions Tables'!$BD$22,'Emissions Tables'!$K$22:$BD$22,0)),INDEX('Emissions Tables'!$K$23:$BD$35,MATCH('General Project Info'!$D$16,'Emissions Tables'!$J$23:$J$35,0),MATCH(DJ152,'Emissions Tables'!$K$22:$BD$22,0)))/1000</f>
        <v>#N/A</v>
      </c>
      <c r="DK153" s="92" t="e">
        <f>IF(DK152&gt;'Emissions Tables'!$BD$22,INDEX('Emissions Tables'!$K$23:$BD$35,MATCH('General Project Info'!$D$16,'Emissions Tables'!$J$23:$J$35,0),MATCH('Emissions Tables'!$BD$22,'Emissions Tables'!$K$22:$BD$22,0)),INDEX('Emissions Tables'!$K$23:$BD$35,MATCH('General Project Info'!$D$16,'Emissions Tables'!$J$23:$J$35,0),MATCH(DK152,'Emissions Tables'!$K$22:$BD$22,0)))/1000</f>
        <v>#N/A</v>
      </c>
      <c r="DL153" s="92" t="e">
        <f>IF(DL152&gt;'Emissions Tables'!$BD$22,INDEX('Emissions Tables'!$K$23:$BD$35,MATCH('General Project Info'!$D$16,'Emissions Tables'!$J$23:$J$35,0),MATCH('Emissions Tables'!$BD$22,'Emissions Tables'!$K$22:$BD$22,0)),INDEX('Emissions Tables'!$K$23:$BD$35,MATCH('General Project Info'!$D$16,'Emissions Tables'!$J$23:$J$35,0),MATCH(DL152,'Emissions Tables'!$K$22:$BD$22,0)))/1000</f>
        <v>#N/A</v>
      </c>
      <c r="DM153" s="92" t="e">
        <f>IF(DM152&gt;'Emissions Tables'!$BD$22,INDEX('Emissions Tables'!$K$23:$BD$35,MATCH('General Project Info'!$D$16,'Emissions Tables'!$J$23:$J$35,0),MATCH('Emissions Tables'!$BD$22,'Emissions Tables'!$K$22:$BD$22,0)),INDEX('Emissions Tables'!$K$23:$BD$35,MATCH('General Project Info'!$D$16,'Emissions Tables'!$J$23:$J$35,0),MATCH(DM152,'Emissions Tables'!$K$22:$BD$22,0)))/1000</f>
        <v>#N/A</v>
      </c>
      <c r="DN153" s="92" t="e">
        <f>IF(DN152&gt;'Emissions Tables'!$BD$22,INDEX('Emissions Tables'!$K$23:$BD$35,MATCH('General Project Info'!$D$16,'Emissions Tables'!$J$23:$J$35,0),MATCH('Emissions Tables'!$BD$22,'Emissions Tables'!$K$22:$BD$22,0)),INDEX('Emissions Tables'!$K$23:$BD$35,MATCH('General Project Info'!$D$16,'Emissions Tables'!$J$23:$J$35,0),MATCH(DN152,'Emissions Tables'!$K$22:$BD$22,0)))/1000</f>
        <v>#N/A</v>
      </c>
      <c r="DO153" s="92" t="e">
        <f>IF(DO152&gt;'Emissions Tables'!$BD$22,INDEX('Emissions Tables'!$K$23:$BD$35,MATCH('General Project Info'!$D$16,'Emissions Tables'!$J$23:$J$35,0),MATCH('Emissions Tables'!$BD$22,'Emissions Tables'!$K$22:$BD$22,0)),INDEX('Emissions Tables'!$K$23:$BD$35,MATCH('General Project Info'!$D$16,'Emissions Tables'!$J$23:$J$35,0),MATCH(DO152,'Emissions Tables'!$K$22:$BD$22,0)))/1000</f>
        <v>#N/A</v>
      </c>
      <c r="DP153" s="92" t="e">
        <f>IF(DP152&gt;'Emissions Tables'!$BD$22,INDEX('Emissions Tables'!$K$23:$BD$35,MATCH('General Project Info'!$D$16,'Emissions Tables'!$J$23:$J$35,0),MATCH('Emissions Tables'!$BD$22,'Emissions Tables'!$K$22:$BD$22,0)),INDEX('Emissions Tables'!$K$23:$BD$35,MATCH('General Project Info'!$D$16,'Emissions Tables'!$J$23:$J$35,0),MATCH(DP152,'Emissions Tables'!$K$22:$BD$22,0)))/1000</f>
        <v>#N/A</v>
      </c>
      <c r="DQ153" s="92" t="e">
        <f>IF(DQ152&gt;'Emissions Tables'!$BD$22,INDEX('Emissions Tables'!$K$23:$BD$35,MATCH('General Project Info'!$D$16,'Emissions Tables'!$J$23:$J$35,0),MATCH('Emissions Tables'!$BD$22,'Emissions Tables'!$K$22:$BD$22,0)),INDEX('Emissions Tables'!$K$23:$BD$35,MATCH('General Project Info'!$D$16,'Emissions Tables'!$J$23:$J$35,0),MATCH(DQ152,'Emissions Tables'!$K$22:$BD$22,0)))/1000</f>
        <v>#N/A</v>
      </c>
      <c r="DR153" s="92" t="e">
        <f>IF(DR152&gt;'Emissions Tables'!$BD$22,INDEX('Emissions Tables'!$K$23:$BD$35,MATCH('General Project Info'!$D$16,'Emissions Tables'!$J$23:$J$35,0),MATCH('Emissions Tables'!$BD$22,'Emissions Tables'!$K$22:$BD$22,0)),INDEX('Emissions Tables'!$K$23:$BD$35,MATCH('General Project Info'!$D$16,'Emissions Tables'!$J$23:$J$35,0),MATCH(DR152,'Emissions Tables'!$K$22:$BD$22,0)))/1000</f>
        <v>#N/A</v>
      </c>
      <c r="DS153" s="92" t="e">
        <f>IF(DS152&gt;'Emissions Tables'!$BD$22,INDEX('Emissions Tables'!$K$23:$BD$35,MATCH('General Project Info'!$D$16,'Emissions Tables'!$J$23:$J$35,0),MATCH('Emissions Tables'!$BD$22,'Emissions Tables'!$K$22:$BD$22,0)),INDEX('Emissions Tables'!$K$23:$BD$35,MATCH('General Project Info'!$D$16,'Emissions Tables'!$J$23:$J$35,0),MATCH(DS152,'Emissions Tables'!$K$22:$BD$22,0)))/1000</f>
        <v>#N/A</v>
      </c>
      <c r="DT153" s="92" t="e">
        <f>IF(DT152&gt;'Emissions Tables'!$BD$22,INDEX('Emissions Tables'!$K$23:$BD$35,MATCH('General Project Info'!$D$16,'Emissions Tables'!$J$23:$J$35,0),MATCH('Emissions Tables'!$BD$22,'Emissions Tables'!$K$22:$BD$22,0)),INDEX('Emissions Tables'!$K$23:$BD$35,MATCH('General Project Info'!$D$16,'Emissions Tables'!$J$23:$J$35,0),MATCH(DT152,'Emissions Tables'!$K$22:$BD$22,0)))/1000</f>
        <v>#N/A</v>
      </c>
      <c r="DU153" s="92" t="e">
        <f>IF(DU152&gt;'Emissions Tables'!$BD$22,INDEX('Emissions Tables'!$K$23:$BD$35,MATCH('General Project Info'!$D$16,'Emissions Tables'!$J$23:$J$35,0),MATCH('Emissions Tables'!$BD$22,'Emissions Tables'!$K$22:$BD$22,0)),INDEX('Emissions Tables'!$K$23:$BD$35,MATCH('General Project Info'!$D$16,'Emissions Tables'!$J$23:$J$35,0),MATCH(DU152,'Emissions Tables'!$K$22:$BD$22,0)))/1000</f>
        <v>#N/A</v>
      </c>
      <c r="DV153" s="92" t="e">
        <f>IF(DV152&gt;'Emissions Tables'!$BD$22,INDEX('Emissions Tables'!$K$23:$BD$35,MATCH('General Project Info'!$D$16,'Emissions Tables'!$J$23:$J$35,0),MATCH('Emissions Tables'!$BD$22,'Emissions Tables'!$K$22:$BD$22,0)),INDEX('Emissions Tables'!$K$23:$BD$35,MATCH('General Project Info'!$D$16,'Emissions Tables'!$J$23:$J$35,0),MATCH(DV152,'Emissions Tables'!$K$22:$BD$22,0)))/1000</f>
        <v>#N/A</v>
      </c>
      <c r="DW153" s="92" t="e">
        <f>IF(DW152&gt;'Emissions Tables'!$BD$22,INDEX('Emissions Tables'!$K$23:$BD$35,MATCH('General Project Info'!$D$16,'Emissions Tables'!$J$23:$J$35,0),MATCH('Emissions Tables'!$BD$22,'Emissions Tables'!$K$22:$BD$22,0)),INDEX('Emissions Tables'!$K$23:$BD$35,MATCH('General Project Info'!$D$16,'Emissions Tables'!$J$23:$J$35,0),MATCH(DW152,'Emissions Tables'!$K$22:$BD$22,0)))/1000</f>
        <v>#N/A</v>
      </c>
      <c r="DX153" s="92" t="e">
        <f>IF(DX152&gt;'Emissions Tables'!$BD$22,INDEX('Emissions Tables'!$K$23:$BD$35,MATCH('General Project Info'!$D$16,'Emissions Tables'!$J$23:$J$35,0),MATCH('Emissions Tables'!$BD$22,'Emissions Tables'!$K$22:$BD$22,0)),INDEX('Emissions Tables'!$K$23:$BD$35,MATCH('General Project Info'!$D$16,'Emissions Tables'!$J$23:$J$35,0),MATCH(DX152,'Emissions Tables'!$K$22:$BD$22,0)))/1000</f>
        <v>#N/A</v>
      </c>
      <c r="DY153" s="92" t="e">
        <f>IF(DY152&gt;'Emissions Tables'!$BD$22,INDEX('Emissions Tables'!$K$23:$BD$35,MATCH('General Project Info'!$D$16,'Emissions Tables'!$J$23:$J$35,0),MATCH('Emissions Tables'!$BD$22,'Emissions Tables'!$K$22:$BD$22,0)),INDEX('Emissions Tables'!$K$23:$BD$35,MATCH('General Project Info'!$D$16,'Emissions Tables'!$J$23:$J$35,0),MATCH(DY152,'Emissions Tables'!$K$22:$BD$22,0)))/1000</f>
        <v>#N/A</v>
      </c>
      <c r="DZ153" s="92" t="e">
        <f>IF(DZ152&gt;'Emissions Tables'!$BD$22,INDEX('Emissions Tables'!$K$23:$BD$35,MATCH('General Project Info'!$D$16,'Emissions Tables'!$J$23:$J$35,0),MATCH('Emissions Tables'!$BD$22,'Emissions Tables'!$K$22:$BD$22,0)),INDEX('Emissions Tables'!$K$23:$BD$35,MATCH('General Project Info'!$D$16,'Emissions Tables'!$J$23:$J$35,0),MATCH(DZ152,'Emissions Tables'!$K$22:$BD$22,0)))/1000</f>
        <v>#N/A</v>
      </c>
      <c r="EA153" s="92" t="e">
        <f>IF(EA152&gt;'Emissions Tables'!$BD$22,INDEX('Emissions Tables'!$K$23:$BD$35,MATCH('General Project Info'!$D$16,'Emissions Tables'!$J$23:$J$35,0),MATCH('Emissions Tables'!$BD$22,'Emissions Tables'!$K$22:$BD$22,0)),INDEX('Emissions Tables'!$K$23:$BD$35,MATCH('General Project Info'!$D$16,'Emissions Tables'!$J$23:$J$35,0),MATCH(EA152,'Emissions Tables'!$K$22:$BD$22,0)))/1000</f>
        <v>#N/A</v>
      </c>
      <c r="EB153" s="92" t="e">
        <f>IF(EB152&gt;'Emissions Tables'!$BD$22,INDEX('Emissions Tables'!$K$23:$BD$35,MATCH('General Project Info'!$D$16,'Emissions Tables'!$J$23:$J$35,0),MATCH('Emissions Tables'!$BD$22,'Emissions Tables'!$K$22:$BD$22,0)),INDEX('Emissions Tables'!$K$23:$BD$35,MATCH('General Project Info'!$D$16,'Emissions Tables'!$J$23:$J$35,0),MATCH(EB152,'Emissions Tables'!$K$22:$BD$22,0)))/1000</f>
        <v>#N/A</v>
      </c>
      <c r="EC153" s="92" t="e">
        <f>IF(EC152&gt;'Emissions Tables'!$BD$22,INDEX('Emissions Tables'!$K$23:$BD$35,MATCH('General Project Info'!$D$16,'Emissions Tables'!$J$23:$J$35,0),MATCH('Emissions Tables'!$BD$22,'Emissions Tables'!$K$22:$BD$22,0)),INDEX('Emissions Tables'!$K$23:$BD$35,MATCH('General Project Info'!$D$16,'Emissions Tables'!$J$23:$J$35,0),MATCH(EC152,'Emissions Tables'!$K$22:$BD$22,0)))/1000</f>
        <v>#N/A</v>
      </c>
      <c r="ED153" s="92" t="e">
        <f>IF(ED152&gt;'Emissions Tables'!$BD$22,INDEX('Emissions Tables'!$K$23:$BD$35,MATCH('General Project Info'!$D$16,'Emissions Tables'!$J$23:$J$35,0),MATCH('Emissions Tables'!$BD$22,'Emissions Tables'!$K$22:$BD$22,0)),INDEX('Emissions Tables'!$K$23:$BD$35,MATCH('General Project Info'!$D$16,'Emissions Tables'!$J$23:$J$35,0),MATCH(ED152,'Emissions Tables'!$K$22:$BD$22,0)))/1000</f>
        <v>#N/A</v>
      </c>
      <c r="EE153" s="92" t="e">
        <f>IF(EE152&gt;'Emissions Tables'!$BD$22,INDEX('Emissions Tables'!$K$23:$BD$35,MATCH('General Project Info'!$D$16,'Emissions Tables'!$J$23:$J$35,0),MATCH('Emissions Tables'!$BD$22,'Emissions Tables'!$K$22:$BD$22,0)),INDEX('Emissions Tables'!$K$23:$BD$35,MATCH('General Project Info'!$D$16,'Emissions Tables'!$J$23:$J$35,0),MATCH(EE152,'Emissions Tables'!$K$22:$BD$22,0)))/1000</f>
        <v>#N/A</v>
      </c>
      <c r="EF153" s="92" t="e">
        <f>IF(EF152&gt;'Emissions Tables'!$BD$22,INDEX('Emissions Tables'!$K$23:$BD$35,MATCH('General Project Info'!$D$16,'Emissions Tables'!$J$23:$J$35,0),MATCH('Emissions Tables'!$BD$22,'Emissions Tables'!$K$22:$BD$22,0)),INDEX('Emissions Tables'!$K$23:$BD$35,MATCH('General Project Info'!$D$16,'Emissions Tables'!$J$23:$J$35,0),MATCH(EF152,'Emissions Tables'!$K$22:$BD$22,0)))/1000</f>
        <v>#N/A</v>
      </c>
      <c r="EG153" s="92" t="e">
        <f>IF(EG152&gt;'Emissions Tables'!$BD$22,INDEX('Emissions Tables'!$K$23:$BD$35,MATCH('General Project Info'!$D$16,'Emissions Tables'!$J$23:$J$35,0),MATCH('Emissions Tables'!$BD$22,'Emissions Tables'!$K$22:$BD$22,0)),INDEX('Emissions Tables'!$K$23:$BD$35,MATCH('General Project Info'!$D$16,'Emissions Tables'!$J$23:$J$35,0),MATCH(EG152,'Emissions Tables'!$K$22:$BD$22,0)))/1000</f>
        <v>#N/A</v>
      </c>
      <c r="EH153" s="92" t="e">
        <f>IF(EH152&gt;'Emissions Tables'!$BD$22,INDEX('Emissions Tables'!$K$23:$BD$35,MATCH('General Project Info'!$D$16,'Emissions Tables'!$J$23:$J$35,0),MATCH('Emissions Tables'!$BD$22,'Emissions Tables'!$K$22:$BD$22,0)),INDEX('Emissions Tables'!$K$23:$BD$35,MATCH('General Project Info'!$D$16,'Emissions Tables'!$J$23:$J$35,0),MATCH(EH152,'Emissions Tables'!$K$22:$BD$22,0)))/1000</f>
        <v>#N/A</v>
      </c>
      <c r="EI153" s="92" t="e">
        <f>IF(EI152&gt;'Emissions Tables'!$BD$22,INDEX('Emissions Tables'!$K$23:$BD$35,MATCH('General Project Info'!$D$16,'Emissions Tables'!$J$23:$J$35,0),MATCH('Emissions Tables'!$BD$22,'Emissions Tables'!$K$22:$BD$22,0)),INDEX('Emissions Tables'!$K$23:$BD$35,MATCH('General Project Info'!$D$16,'Emissions Tables'!$J$23:$J$35,0),MATCH(EI152,'Emissions Tables'!$K$22:$BD$22,0)))/1000</f>
        <v>#N/A</v>
      </c>
      <c r="EJ153" s="92" t="e">
        <f>IF(EJ152&gt;'Emissions Tables'!$BD$22,INDEX('Emissions Tables'!$K$23:$BD$35,MATCH('General Project Info'!$D$16,'Emissions Tables'!$J$23:$J$35,0),MATCH('Emissions Tables'!$BD$22,'Emissions Tables'!$K$22:$BD$22,0)),INDEX('Emissions Tables'!$K$23:$BD$35,MATCH('General Project Info'!$D$16,'Emissions Tables'!$J$23:$J$35,0),MATCH(EJ152,'Emissions Tables'!$K$22:$BD$22,0)))/1000</f>
        <v>#N/A</v>
      </c>
      <c r="EK153" s="92" t="e">
        <f>IF(EK152&gt;'Emissions Tables'!$BD$22,INDEX('Emissions Tables'!$K$23:$BD$35,MATCH('General Project Info'!$D$16,'Emissions Tables'!$J$23:$J$35,0),MATCH('Emissions Tables'!$BD$22,'Emissions Tables'!$K$22:$BD$22,0)),INDEX('Emissions Tables'!$K$23:$BD$35,MATCH('General Project Info'!$D$16,'Emissions Tables'!$J$23:$J$35,0),MATCH(EK152,'Emissions Tables'!$K$22:$BD$22,0)))/1000</f>
        <v>#N/A</v>
      </c>
      <c r="EL153" s="92" t="e">
        <f>IF(EL152&gt;'Emissions Tables'!$BD$22,INDEX('Emissions Tables'!$K$23:$BD$35,MATCH('General Project Info'!$D$16,'Emissions Tables'!$J$23:$J$35,0),MATCH('Emissions Tables'!$BD$22,'Emissions Tables'!$K$22:$BD$22,0)),INDEX('Emissions Tables'!$K$23:$BD$35,MATCH('General Project Info'!$D$16,'Emissions Tables'!$J$23:$J$35,0),MATCH(EL152,'Emissions Tables'!$K$22:$BD$22,0)))/1000</f>
        <v>#N/A</v>
      </c>
      <c r="EM153" s="92" t="e">
        <f>IF(EM152&gt;'Emissions Tables'!$BD$22,INDEX('Emissions Tables'!$K$23:$BD$35,MATCH('General Project Info'!$D$16,'Emissions Tables'!$J$23:$J$35,0),MATCH('Emissions Tables'!$BD$22,'Emissions Tables'!$K$22:$BD$22,0)),INDEX('Emissions Tables'!$K$23:$BD$35,MATCH('General Project Info'!$D$16,'Emissions Tables'!$J$23:$J$35,0),MATCH(EM152,'Emissions Tables'!$K$22:$BD$22,0)))/1000</f>
        <v>#N/A</v>
      </c>
    </row>
    <row r="154" spans="1:252">
      <c r="AP154" t="s">
        <v>199</v>
      </c>
      <c r="AQ154" s="25"/>
    </row>
    <row r="155" spans="1:252">
      <c r="AP155" s="93" t="s">
        <v>202</v>
      </c>
      <c r="AQ155" s="26"/>
      <c r="AR155" s="93">
        <f>SUM(AB130:AB143)</f>
        <v>0</v>
      </c>
    </row>
    <row r="156" spans="1:252">
      <c r="AP156" t="s">
        <v>87</v>
      </c>
    </row>
  </sheetData>
  <sheetProtection algorithmName="SHA-512" hashValue="I0Y+nNsbdENXarCxmaUySlkecbL1m6AGxRsTyUY99l7b/mBqOSco3LxYYAzgzV0mPsgm7Vs+hKaWY4uwPq6kbg==" saltValue="BD3v4qRiFp4iKa8sQwJv5g==" spinCount="100000" sheet="1" objects="1" scenarios="1"/>
  <sortState xmlns:xlrd2="http://schemas.microsoft.com/office/spreadsheetml/2017/richdata2" ref="AR14:AR119">
    <sortCondition ref="AR14"/>
  </sortState>
  <dataConsolidate/>
  <mergeCells count="81">
    <mergeCell ref="L2:Q8"/>
    <mergeCell ref="E127:H127"/>
    <mergeCell ref="E36:H36"/>
    <mergeCell ref="C13:D13"/>
    <mergeCell ref="C69:D69"/>
    <mergeCell ref="E11:H11"/>
    <mergeCell ref="E67:H67"/>
    <mergeCell ref="C20:D20"/>
    <mergeCell ref="C21:D21"/>
    <mergeCell ref="C22:D22"/>
    <mergeCell ref="C23:D23"/>
    <mergeCell ref="C24:D24"/>
    <mergeCell ref="C25:D25"/>
    <mergeCell ref="C49:D49"/>
    <mergeCell ref="C50:D50"/>
    <mergeCell ref="C51:D51"/>
    <mergeCell ref="C52:D52"/>
    <mergeCell ref="C26:D26"/>
    <mergeCell ref="C27:D27"/>
    <mergeCell ref="C38:D38"/>
    <mergeCell ref="C44:D44"/>
    <mergeCell ref="C45:D45"/>
    <mergeCell ref="C46:D46"/>
    <mergeCell ref="C47:D47"/>
    <mergeCell ref="C48:D48"/>
    <mergeCell ref="C39:D39"/>
    <mergeCell ref="C40:D40"/>
    <mergeCell ref="C41:D41"/>
    <mergeCell ref="C42:D42"/>
    <mergeCell ref="C43:D43"/>
    <mergeCell ref="C70:D70"/>
    <mergeCell ref="C71:D71"/>
    <mergeCell ref="C72:D72"/>
    <mergeCell ref="C73:D73"/>
    <mergeCell ref="C74:D74"/>
    <mergeCell ref="C75:D75"/>
    <mergeCell ref="C76:D76"/>
    <mergeCell ref="C77:D77"/>
    <mergeCell ref="C99:D99"/>
    <mergeCell ref="C101:D101"/>
    <mergeCell ref="C78:D78"/>
    <mergeCell ref="C79:D79"/>
    <mergeCell ref="C80:D80"/>
    <mergeCell ref="C81:D81"/>
    <mergeCell ref="C82:D82"/>
    <mergeCell ref="C83:D83"/>
    <mergeCell ref="C100:D100"/>
    <mergeCell ref="C112:D112"/>
    <mergeCell ref="C113:D113"/>
    <mergeCell ref="C106:D106"/>
    <mergeCell ref="C107:D107"/>
    <mergeCell ref="C108:D108"/>
    <mergeCell ref="C109:D109"/>
    <mergeCell ref="C110:D110"/>
    <mergeCell ref="C102:D102"/>
    <mergeCell ref="C103:D103"/>
    <mergeCell ref="C104:D104"/>
    <mergeCell ref="C105:D105"/>
    <mergeCell ref="C111:D111"/>
    <mergeCell ref="E97:H97"/>
    <mergeCell ref="C143:D143"/>
    <mergeCell ref="C142:D142"/>
    <mergeCell ref="C141:D141"/>
    <mergeCell ref="C140:D140"/>
    <mergeCell ref="C139:D139"/>
    <mergeCell ref="C138:D138"/>
    <mergeCell ref="C137:D137"/>
    <mergeCell ref="C136:D136"/>
    <mergeCell ref="C135:D135"/>
    <mergeCell ref="C134:D134"/>
    <mergeCell ref="C133:D133"/>
    <mergeCell ref="C132:D132"/>
    <mergeCell ref="C131:D131"/>
    <mergeCell ref="C130:D130"/>
    <mergeCell ref="C129:D129"/>
    <mergeCell ref="C19:D19"/>
    <mergeCell ref="C14:D14"/>
    <mergeCell ref="C15:D15"/>
    <mergeCell ref="C16:D16"/>
    <mergeCell ref="C17:D17"/>
    <mergeCell ref="C18:D18"/>
  </mergeCells>
  <conditionalFormatting sqref="K36">
    <cfRule type="cellIs" dxfId="54" priority="21" operator="equal">
      <formula>$U$4</formula>
    </cfRule>
  </conditionalFormatting>
  <conditionalFormatting sqref="K67">
    <cfRule type="cellIs" dxfId="53" priority="7" operator="equal">
      <formula>$U$4</formula>
    </cfRule>
  </conditionalFormatting>
  <conditionalFormatting sqref="K97">
    <cfRule type="cellIs" dxfId="52" priority="5" operator="equal">
      <formula>$U$4</formula>
    </cfRule>
  </conditionalFormatting>
  <conditionalFormatting sqref="K127">
    <cfRule type="cellIs" dxfId="51" priority="3" operator="equal">
      <formula>$U$4</formula>
    </cfRule>
  </conditionalFormatting>
  <dataValidations xWindow="293" yWindow="486" count="1">
    <dataValidation type="list" allowBlank="1" showInputMessage="1" showErrorMessage="1" sqref="K11" xr:uid="{BBEC8313-3F6E-4A3C-B60D-F73806E9049E}">
      <formula1>$U$3:$U$5</formula1>
    </dataValidation>
  </dataValidations>
  <pageMargins left="0.7" right="0.7" top="0.75" bottom="0.75" header="0.3" footer="0.3"/>
  <pageSetup orientation="portrait" r:id="rId1"/>
  <ignoredErrors>
    <ignoredError sqref="AQ57 AQ88" evalError="1"/>
    <ignoredError sqref="K36"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DC67AADE-45E5-451F-A9ED-913414BBD69A}">
            <xm:f>'General Project Info'!$I$16="ZCB-Performance"</xm:f>
            <x14:dxf>
              <font>
                <strike val="0"/>
                <color rgb="FF080808"/>
              </font>
            </x14:dxf>
          </x14:cfRule>
          <xm:sqref>C34</xm:sqref>
        </x14:conditionalFormatting>
        <x14:conditionalFormatting xmlns:xm="http://schemas.microsoft.com/office/excel/2006/main">
          <x14:cfRule type="expression" priority="16" id="{61DC576D-5968-4AC4-88BF-F3F27C986CE2}">
            <xm:f>'General Project Info'!$I$16="ZCB-Performance"</xm:f>
            <x14:dxf>
              <font>
                <color theme="0"/>
              </font>
              <fill>
                <patternFill>
                  <bgColor theme="0"/>
                </patternFill>
              </fill>
              <border>
                <left style="thin">
                  <color theme="0"/>
                </left>
                <right style="thin">
                  <color theme="0"/>
                </right>
                <top style="thin">
                  <color theme="0"/>
                </top>
                <bottom style="thin">
                  <color theme="0"/>
                </bottom>
              </border>
            </x14:dxf>
          </x14:cfRule>
          <xm:sqref>C36:Q62</xm:sqref>
        </x14:conditionalFormatting>
        <x14:conditionalFormatting xmlns:xm="http://schemas.microsoft.com/office/excel/2006/main">
          <x14:cfRule type="expression" priority="11" id="{E77BB24E-0F85-400B-B452-4512D302A859}">
            <xm:f>OR($E39='General Project Info'!$R$46:$R$53,$E39='General Project Info'!$R$57)</xm:f>
            <x14:dxf>
              <font>
                <color auto="1"/>
              </font>
              <fill>
                <patternFill>
                  <bgColor rgb="FFFF0000"/>
                </patternFill>
              </fill>
            </x14:dxf>
          </x14:cfRule>
          <xm:sqref>C39:Q52</xm:sqref>
        </x14:conditionalFormatting>
        <x14:conditionalFormatting xmlns:xm="http://schemas.microsoft.com/office/excel/2006/main">
          <x14:cfRule type="expression" priority="10" id="{260C7B15-3DFA-422D-8391-3FEE3CBEEF53}">
            <xm:f>OR($E70='General Project Info'!$R$46:$R$53,$E70='General Project Info'!$R$57)</xm:f>
            <x14:dxf>
              <font>
                <color auto="1"/>
              </font>
              <fill>
                <patternFill>
                  <bgColor rgb="FFFF0000"/>
                </patternFill>
              </fill>
            </x14:dxf>
          </x14:cfRule>
          <xm:sqref>C70:Q83</xm:sqref>
        </x14:conditionalFormatting>
        <x14:conditionalFormatting xmlns:xm="http://schemas.microsoft.com/office/excel/2006/main">
          <x14:cfRule type="expression" priority="9" id="{F217A738-306B-421A-ABAA-7C9D837EB743}">
            <xm:f>OR($E100='General Project Info'!$R$46:$R$53,$E100='General Project Info'!$R$57)</xm:f>
            <x14:dxf>
              <font>
                <color auto="1"/>
              </font>
              <fill>
                <patternFill>
                  <bgColor rgb="FFFF0000"/>
                </patternFill>
              </fill>
            </x14:dxf>
          </x14:cfRule>
          <xm:sqref>C100:Q113</xm:sqref>
        </x14:conditionalFormatting>
        <x14:conditionalFormatting xmlns:xm="http://schemas.microsoft.com/office/excel/2006/main">
          <x14:cfRule type="expression" priority="8" id="{594D24C3-C917-4E63-9D44-CE6ACA4D40DA}">
            <xm:f>OR($E130='General Project Info'!$R$46:$R$53,$E130='General Project Info'!$R$57)</xm:f>
            <x14:dxf>
              <font>
                <color auto="1"/>
              </font>
              <fill>
                <patternFill>
                  <bgColor rgb="FFFF0000"/>
                </patternFill>
              </fill>
            </x14:dxf>
          </x14:cfRule>
          <xm:sqref>C130:Q143</xm:sqref>
        </x14:conditionalFormatting>
      </x14:conditionalFormattings>
    </ext>
    <ext xmlns:x14="http://schemas.microsoft.com/office/spreadsheetml/2009/9/main" uri="{CCE6A557-97BC-4b89-ADB6-D9C93CAAB3DF}">
      <x14:dataValidations xmlns:xm="http://schemas.microsoft.com/office/excel/2006/main" xWindow="293" yWindow="486" count="2">
        <x14:dataValidation type="list" allowBlank="1" showInputMessage="1" showErrorMessage="1" prompt="The alternative design should not be using combustion fuels to remain combustion-free." xr:uid="{30C1B60F-AC37-43D5-92CA-98A733DAB0DD}">
          <x14:formula1>
            <xm:f>'General Project Info'!$Y$32:$Y$42</xm:f>
          </x14:formula1>
          <xm:sqref>E70:E83 E130:E143 E100:E113 E39:E52</xm:sqref>
        </x14:dataValidation>
        <x14:dataValidation type="list" allowBlank="1" showInputMessage="1" showErrorMessage="1" xr:uid="{CAF54D01-8EA4-4717-8694-71DB268B8CB7}">
          <x14:formula1>
            <xm:f>'General Project Info'!$Y$32:$Y$42</xm:f>
          </x14:formula1>
          <xm:sqref>E14:E27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F8AFD-2C15-4E2C-B5A3-E4422FC47694}">
  <sheetPr codeName="Sheet5">
    <pageSetUpPr fitToPage="1"/>
  </sheetPr>
  <dimension ref="A1:AS87"/>
  <sheetViews>
    <sheetView showGridLines="0" zoomScale="61" zoomScaleNormal="61" workbookViewId="0"/>
  </sheetViews>
  <sheetFormatPr defaultRowHeight="14.65"/>
  <cols>
    <col min="1" max="1" width="3.140625" customWidth="1"/>
    <col min="2" max="2" width="1.42578125" customWidth="1"/>
    <col min="3" max="3" width="45" bestFit="1" customWidth="1"/>
    <col min="4" max="4" width="14" style="12" customWidth="1"/>
    <col min="5" max="5" width="25.28515625" customWidth="1"/>
    <col min="6" max="6" width="1.28515625" customWidth="1"/>
    <col min="7" max="8" width="25.28515625" customWidth="1"/>
    <col min="9" max="9" width="1.28515625" customWidth="1"/>
    <col min="10" max="11" width="25.28515625" customWidth="1"/>
    <col min="12" max="12" width="1.28515625" customWidth="1"/>
    <col min="13" max="14" width="25.28515625" customWidth="1"/>
    <col min="15" max="15" width="1.28515625" customWidth="1"/>
    <col min="16" max="17" width="25.28515625" customWidth="1"/>
    <col min="18" max="18" width="9.140625" customWidth="1"/>
    <col min="19" max="19" width="2.5703125" customWidth="1"/>
    <col min="20" max="20" width="3.140625" customWidth="1"/>
    <col min="22" max="22" width="7" customWidth="1"/>
  </cols>
  <sheetData>
    <row r="1" spans="1:45">
      <c r="A1" s="29"/>
      <c r="B1" s="29"/>
      <c r="C1" s="29"/>
      <c r="D1" s="188"/>
      <c r="E1" s="29"/>
      <c r="F1" s="29"/>
      <c r="G1" s="29"/>
      <c r="H1" s="29"/>
      <c r="I1" s="29"/>
      <c r="J1" s="29"/>
      <c r="K1" s="29"/>
      <c r="L1" s="29"/>
      <c r="M1" s="29"/>
      <c r="N1" s="29"/>
      <c r="O1" s="29"/>
      <c r="P1" s="29"/>
      <c r="Q1" s="29"/>
      <c r="R1" s="29"/>
      <c r="S1" s="29"/>
      <c r="T1" s="29"/>
    </row>
    <row r="2" spans="1:45" ht="14.65" customHeight="1">
      <c r="A2" s="29"/>
      <c r="B2" s="23"/>
      <c r="C2" s="23"/>
      <c r="D2" s="189"/>
      <c r="E2" s="23"/>
      <c r="F2" s="23"/>
      <c r="G2" s="23"/>
      <c r="H2" s="23"/>
      <c r="J2" s="194"/>
      <c r="L2" s="194"/>
      <c r="M2" s="224" t="s">
        <v>2</v>
      </c>
      <c r="N2" s="224"/>
      <c r="O2" s="224"/>
      <c r="P2" s="224"/>
      <c r="Q2" s="224"/>
      <c r="R2" s="224"/>
      <c r="S2" s="194"/>
      <c r="T2" s="29"/>
    </row>
    <row r="3" spans="1:45" ht="15" customHeight="1">
      <c r="A3" s="29"/>
      <c r="B3" s="23"/>
      <c r="C3" s="23"/>
      <c r="D3" s="189"/>
      <c r="E3" s="23"/>
      <c r="F3" s="23"/>
      <c r="G3" s="23"/>
      <c r="H3" s="23"/>
      <c r="I3" s="194"/>
      <c r="J3" s="194"/>
      <c r="K3" s="194"/>
      <c r="L3" s="194"/>
      <c r="M3" s="224"/>
      <c r="N3" s="224"/>
      <c r="O3" s="224"/>
      <c r="P3" s="224"/>
      <c r="Q3" s="224"/>
      <c r="R3" s="224"/>
      <c r="S3" s="194"/>
      <c r="T3" s="29"/>
      <c r="AF3" s="180"/>
      <c r="AG3" s="180"/>
      <c r="AH3" s="180"/>
      <c r="AI3" s="180"/>
      <c r="AJ3" s="180"/>
      <c r="AK3" s="180"/>
      <c r="AL3" s="180"/>
      <c r="AM3" s="180"/>
      <c r="AN3" s="180"/>
      <c r="AO3" s="180"/>
      <c r="AP3" s="180"/>
      <c r="AQ3" s="180"/>
      <c r="AR3" s="180"/>
      <c r="AS3" s="180"/>
    </row>
    <row r="4" spans="1:45" ht="15" customHeight="1">
      <c r="A4" s="29"/>
      <c r="B4" s="23"/>
      <c r="C4" s="23"/>
      <c r="D4" s="189"/>
      <c r="E4" s="23"/>
      <c r="F4" s="23"/>
      <c r="G4" s="23"/>
      <c r="H4" s="23"/>
      <c r="I4" s="194"/>
      <c r="J4" s="194"/>
      <c r="K4" s="194"/>
      <c r="L4" s="194"/>
      <c r="M4" s="224"/>
      <c r="N4" s="224"/>
      <c r="O4" s="224"/>
      <c r="P4" s="224"/>
      <c r="Q4" s="224"/>
      <c r="R4" s="224"/>
      <c r="S4" s="194"/>
      <c r="T4" s="29"/>
      <c r="AF4" s="180"/>
      <c r="AG4" s="180"/>
      <c r="AH4" s="180"/>
      <c r="AI4" s="180"/>
      <c r="AJ4" s="180"/>
      <c r="AK4" s="180"/>
      <c r="AL4" s="180"/>
      <c r="AM4" s="180"/>
      <c r="AN4" s="180"/>
      <c r="AO4" s="180"/>
      <c r="AP4" s="180"/>
      <c r="AQ4" s="180"/>
      <c r="AR4" s="180"/>
      <c r="AS4" s="180"/>
    </row>
    <row r="5" spans="1:45" ht="15" customHeight="1">
      <c r="A5" s="29"/>
      <c r="B5" s="23"/>
      <c r="C5" s="23"/>
      <c r="D5" s="189"/>
      <c r="E5" s="23"/>
      <c r="F5" s="23"/>
      <c r="G5" s="23"/>
      <c r="H5" s="23"/>
      <c r="I5" s="194"/>
      <c r="J5" s="194"/>
      <c r="K5" s="194"/>
      <c r="L5" s="194"/>
      <c r="M5" s="224"/>
      <c r="N5" s="224"/>
      <c r="O5" s="224"/>
      <c r="P5" s="224"/>
      <c r="Q5" s="224"/>
      <c r="R5" s="224"/>
      <c r="S5" s="194"/>
      <c r="T5" s="29"/>
      <c r="AF5" s="180"/>
      <c r="AG5" s="180"/>
      <c r="AH5" s="180"/>
      <c r="AI5" s="180"/>
      <c r="AJ5" s="180"/>
      <c r="AK5" s="180"/>
      <c r="AL5" s="180"/>
      <c r="AM5" s="180"/>
      <c r="AN5" s="180"/>
      <c r="AO5" s="180"/>
      <c r="AP5" s="180"/>
      <c r="AQ5" s="180"/>
      <c r="AR5" s="180"/>
      <c r="AS5" s="180"/>
    </row>
    <row r="6" spans="1:45" ht="15" customHeight="1">
      <c r="A6" s="29"/>
      <c r="B6" s="23"/>
      <c r="C6" s="23"/>
      <c r="D6" s="189"/>
      <c r="E6" s="23"/>
      <c r="F6" s="23"/>
      <c r="G6" s="23"/>
      <c r="H6" s="23"/>
      <c r="I6" s="194"/>
      <c r="J6" s="194"/>
      <c r="K6" s="194"/>
      <c r="L6" s="194"/>
      <c r="M6" s="224"/>
      <c r="N6" s="224"/>
      <c r="O6" s="224"/>
      <c r="P6" s="224"/>
      <c r="Q6" s="224"/>
      <c r="R6" s="224"/>
      <c r="S6" s="194"/>
      <c r="T6" s="29"/>
      <c r="AF6" s="180"/>
      <c r="AG6" s="180"/>
      <c r="AH6" s="180"/>
      <c r="AI6" s="180"/>
      <c r="AJ6" s="180"/>
      <c r="AK6" s="180"/>
      <c r="AL6" s="180"/>
      <c r="AM6" s="180"/>
      <c r="AN6" s="180"/>
      <c r="AO6" s="180"/>
      <c r="AP6" s="180"/>
      <c r="AQ6" s="180"/>
      <c r="AR6" s="180"/>
      <c r="AS6" s="180"/>
    </row>
    <row r="7" spans="1:45" ht="15" customHeight="1">
      <c r="A7" s="29"/>
      <c r="B7" s="23"/>
      <c r="C7" s="23"/>
      <c r="D7" s="189"/>
      <c r="E7" s="23"/>
      <c r="F7" s="23"/>
      <c r="G7" s="23"/>
      <c r="H7" s="23"/>
      <c r="I7" s="194"/>
      <c r="J7" s="194"/>
      <c r="K7" s="194"/>
      <c r="L7" s="194"/>
      <c r="M7" s="224"/>
      <c r="N7" s="224"/>
      <c r="O7" s="224"/>
      <c r="P7" s="224"/>
      <c r="Q7" s="224"/>
      <c r="R7" s="224"/>
      <c r="S7" s="194"/>
      <c r="T7" s="29"/>
      <c r="AF7" s="180"/>
      <c r="AG7" s="180"/>
      <c r="AH7" s="180"/>
      <c r="AI7" s="180"/>
      <c r="AJ7" s="180"/>
      <c r="AK7" s="180"/>
      <c r="AL7" s="180"/>
      <c r="AM7" s="180"/>
      <c r="AN7" s="180"/>
      <c r="AO7" s="180"/>
      <c r="AP7" s="180"/>
      <c r="AQ7" s="180"/>
      <c r="AR7" s="180"/>
      <c r="AS7" s="180"/>
    </row>
    <row r="8" spans="1:45" ht="24.75" customHeight="1">
      <c r="A8" s="29"/>
      <c r="B8" s="23"/>
      <c r="C8" s="187"/>
      <c r="D8" s="189"/>
      <c r="E8" s="195" t="str">
        <f>IF(OR('General Project Info'!S12:S26),"General Project Information is incomplete. Results may be inaccurate if project information is not provided.","")</f>
        <v>General Project Information is incomplete. Results may be inaccurate if project information is not provided.</v>
      </c>
      <c r="F8" s="196"/>
      <c r="G8" s="196"/>
      <c r="H8" s="196"/>
      <c r="I8" s="194"/>
      <c r="J8" s="194"/>
      <c r="K8" s="194"/>
      <c r="L8" s="194"/>
      <c r="M8" s="224"/>
      <c r="N8" s="224"/>
      <c r="O8" s="224"/>
      <c r="P8" s="224"/>
      <c r="Q8" s="224"/>
      <c r="R8" s="224"/>
      <c r="S8" s="194"/>
      <c r="T8" s="29"/>
      <c r="AF8" s="180"/>
      <c r="AG8" s="180"/>
      <c r="AH8" s="180"/>
      <c r="AI8" s="180"/>
      <c r="AJ8" s="180"/>
      <c r="AK8" s="180"/>
      <c r="AL8" s="180"/>
      <c r="AM8" s="180"/>
      <c r="AN8" s="180"/>
      <c r="AO8" s="180"/>
      <c r="AP8" s="180"/>
      <c r="AQ8" s="180"/>
      <c r="AR8" s="180"/>
      <c r="AS8" s="180"/>
    </row>
    <row r="9" spans="1:45" ht="17.25" customHeight="1">
      <c r="A9" s="29"/>
      <c r="B9" s="23"/>
      <c r="C9" s="23"/>
      <c r="D9" s="189"/>
      <c r="E9" s="196"/>
      <c r="F9" s="196"/>
      <c r="G9" s="196"/>
      <c r="H9" s="196"/>
      <c r="I9" s="80"/>
      <c r="J9" s="80"/>
      <c r="K9" s="80"/>
      <c r="L9" s="80"/>
      <c r="M9" s="224"/>
      <c r="N9" s="224"/>
      <c r="O9" s="224"/>
      <c r="P9" s="224"/>
      <c r="Q9" s="224"/>
      <c r="R9" s="224"/>
      <c r="S9" s="80"/>
      <c r="T9" s="29"/>
      <c r="AF9" s="180"/>
      <c r="AG9" s="180"/>
      <c r="AH9" s="180"/>
      <c r="AI9" s="180"/>
      <c r="AJ9" s="180"/>
      <c r="AK9" s="180"/>
      <c r="AL9" s="180"/>
      <c r="AM9" s="180"/>
      <c r="AN9" s="180"/>
      <c r="AO9" s="180"/>
      <c r="AP9" s="180"/>
      <c r="AQ9" s="180"/>
      <c r="AR9" s="180"/>
      <c r="AS9" s="180"/>
    </row>
    <row r="10" spans="1:45" ht="21.4" customHeight="1">
      <c r="A10" s="29"/>
      <c r="B10" s="16"/>
      <c r="C10" s="32"/>
      <c r="D10" s="31"/>
      <c r="E10" s="38"/>
      <c r="F10" s="32"/>
      <c r="G10" s="32"/>
      <c r="H10" s="32"/>
      <c r="I10" s="32"/>
      <c r="J10" s="32"/>
      <c r="K10" s="32"/>
      <c r="L10" s="32"/>
      <c r="M10" s="23"/>
      <c r="N10" s="23"/>
      <c r="O10" s="33"/>
      <c r="P10" s="182" t="s">
        <v>54</v>
      </c>
      <c r="Q10" s="183">
        <f>+'General Project Info'!$F$22</f>
        <v>3</v>
      </c>
      <c r="R10" s="183" t="s">
        <v>55</v>
      </c>
      <c r="S10" s="16"/>
      <c r="T10" s="29"/>
      <c r="AF10" s="180"/>
      <c r="AG10" s="180"/>
      <c r="AH10" s="180"/>
      <c r="AI10" s="180"/>
      <c r="AJ10" s="180"/>
      <c r="AK10" s="180"/>
      <c r="AL10" s="180"/>
      <c r="AM10" s="180"/>
      <c r="AN10" s="180"/>
      <c r="AO10" s="180"/>
      <c r="AP10" s="180"/>
      <c r="AQ10" s="180"/>
      <c r="AR10" s="180"/>
      <c r="AS10" s="180"/>
    </row>
    <row r="11" spans="1:45" ht="18.399999999999999">
      <c r="A11" s="29"/>
      <c r="B11" s="16"/>
      <c r="C11" s="44" t="s">
        <v>30</v>
      </c>
      <c r="D11" s="43"/>
      <c r="E11" s="253" t="str">
        <f>IF('General Project Info'!D12&lt;&gt;"",'General Project Info'!D12,"")</f>
        <v/>
      </c>
      <c r="F11" s="253"/>
      <c r="G11" s="253"/>
      <c r="H11" s="253"/>
      <c r="I11" s="32"/>
      <c r="J11" s="32"/>
      <c r="K11" s="32"/>
      <c r="L11" s="39"/>
      <c r="M11" s="23"/>
      <c r="N11" s="23"/>
      <c r="O11" s="33"/>
      <c r="P11" s="44" t="s">
        <v>224</v>
      </c>
      <c r="Q11" s="33">
        <f>'Scenarios &amp; Measures'!Y10</f>
        <v>20</v>
      </c>
      <c r="R11" s="33" t="s">
        <v>51</v>
      </c>
      <c r="S11" s="16"/>
      <c r="T11" s="29"/>
    </row>
    <row r="12" spans="1:45" ht="18.399999999999999">
      <c r="A12" s="29"/>
      <c r="B12" s="16"/>
      <c r="C12" s="38"/>
      <c r="D12" s="190"/>
      <c r="E12" s="253"/>
      <c r="F12" s="253"/>
      <c r="G12" s="253"/>
      <c r="H12" s="253"/>
      <c r="I12" s="32"/>
      <c r="J12" s="32"/>
      <c r="K12" s="32"/>
      <c r="L12" s="39"/>
      <c r="M12" s="23"/>
      <c r="N12" s="23"/>
      <c r="O12" s="90"/>
      <c r="P12" s="44" t="s">
        <v>225</v>
      </c>
      <c r="Q12" s="181">
        <f>'General Project Info'!K16</f>
        <v>0</v>
      </c>
      <c r="R12" s="33" t="s">
        <v>226</v>
      </c>
      <c r="S12" s="16"/>
      <c r="T12" s="29"/>
    </row>
    <row r="13" spans="1:45" ht="18.399999999999999">
      <c r="A13" s="29"/>
      <c r="B13" s="16"/>
      <c r="C13" s="38"/>
      <c r="D13" s="190"/>
      <c r="E13" s="89"/>
      <c r="F13" s="89"/>
      <c r="G13" s="89"/>
      <c r="H13" s="89"/>
      <c r="I13" s="32"/>
      <c r="J13" s="32"/>
      <c r="K13" s="32"/>
      <c r="L13" s="39"/>
      <c r="M13" s="44"/>
      <c r="N13" s="90"/>
      <c r="O13" s="90"/>
      <c r="P13" s="90"/>
      <c r="Q13" s="90"/>
      <c r="R13" s="33"/>
      <c r="S13" s="16"/>
      <c r="T13" s="29"/>
    </row>
    <row r="14" spans="1:45" ht="16.5" customHeight="1">
      <c r="A14" s="29"/>
      <c r="B14" s="16"/>
      <c r="C14" s="32"/>
      <c r="D14" s="31"/>
      <c r="E14" s="32"/>
      <c r="F14" s="32"/>
      <c r="G14" s="32"/>
      <c r="H14" s="32"/>
      <c r="I14" s="32"/>
      <c r="J14" s="32"/>
      <c r="K14" s="32"/>
      <c r="L14" s="32"/>
      <c r="M14" s="32"/>
      <c r="R14" s="39" t="s">
        <v>227</v>
      </c>
      <c r="S14" s="16"/>
      <c r="T14" s="29"/>
    </row>
    <row r="15" spans="1:45" ht="16.5" customHeight="1">
      <c r="A15" s="29"/>
      <c r="B15" s="16"/>
      <c r="C15" s="32"/>
      <c r="D15" s="31"/>
      <c r="E15" s="32"/>
      <c r="F15" s="32"/>
      <c r="G15" s="32"/>
      <c r="H15" s="32"/>
      <c r="I15" s="32"/>
      <c r="J15" s="32"/>
      <c r="K15" s="32"/>
      <c r="L15" s="32"/>
      <c r="M15" s="32"/>
      <c r="N15" s="39"/>
      <c r="O15" s="39"/>
      <c r="P15" s="39"/>
      <c r="Q15" s="39"/>
      <c r="R15" s="32"/>
      <c r="S15" s="16"/>
      <c r="T15" s="29"/>
    </row>
    <row r="16" spans="1:45" ht="31.15" customHeight="1">
      <c r="A16" s="29"/>
      <c r="B16" s="16"/>
      <c r="C16" s="32"/>
      <c r="D16" s="31"/>
      <c r="E16" s="254" t="str">
        <f>IF('Scenarios &amp; Measures'!E11=0, "", 'Scenarios &amp; Measures'!E11)</f>
        <v/>
      </c>
      <c r="F16" s="38"/>
      <c r="G16" s="254" t="str">
        <f>IF('Scenarios &amp; Measures'!E36=0, "", 'Scenarios &amp; Measures'!E36)</f>
        <v/>
      </c>
      <c r="H16" s="254"/>
      <c r="I16" s="38"/>
      <c r="J16" s="254" t="str">
        <f>IF('Scenarios &amp; Measures'!E67=0, "", 'Scenarios &amp; Measures'!E67)</f>
        <v/>
      </c>
      <c r="K16" s="254"/>
      <c r="L16" s="38"/>
      <c r="M16" s="254" t="str">
        <f>IF('Scenarios &amp; Measures'!E97=0, "", 'Scenarios &amp; Measures'!E97)</f>
        <v/>
      </c>
      <c r="N16" s="254"/>
      <c r="O16" s="38"/>
      <c r="P16" s="254" t="str">
        <f>IF('Scenarios &amp; Measures'!E127=0, "", 'Scenarios &amp; Measures'!E127)</f>
        <v/>
      </c>
      <c r="Q16" s="254"/>
      <c r="R16" s="32"/>
      <c r="S16" s="16"/>
      <c r="T16" s="29"/>
    </row>
    <row r="17" spans="1:20" ht="18.399999999999999">
      <c r="A17" s="29"/>
      <c r="B17" s="16"/>
      <c r="C17" s="32"/>
      <c r="D17" s="31"/>
      <c r="E17" s="254"/>
      <c r="F17" s="38"/>
      <c r="G17" s="254"/>
      <c r="H17" s="254"/>
      <c r="I17" s="38"/>
      <c r="J17" s="254"/>
      <c r="K17" s="254"/>
      <c r="L17" s="38"/>
      <c r="M17" s="254"/>
      <c r="N17" s="254"/>
      <c r="O17" s="38"/>
      <c r="P17" s="254"/>
      <c r="Q17" s="254"/>
      <c r="R17" s="32"/>
      <c r="S17" s="16"/>
      <c r="T17" s="29"/>
    </row>
    <row r="18" spans="1:20" ht="21.75" customHeight="1">
      <c r="A18" s="29"/>
      <c r="B18" s="16"/>
      <c r="C18" s="173" t="s">
        <v>228</v>
      </c>
      <c r="D18" s="191"/>
      <c r="E18" s="45"/>
      <c r="F18" s="32"/>
      <c r="G18" s="45"/>
      <c r="H18" s="95" t="s">
        <v>229</v>
      </c>
      <c r="I18" s="32"/>
      <c r="J18" s="45"/>
      <c r="K18" s="95" t="s">
        <v>229</v>
      </c>
      <c r="L18" s="32"/>
      <c r="M18" s="45"/>
      <c r="N18" s="95" t="s">
        <v>229</v>
      </c>
      <c r="O18" s="32"/>
      <c r="P18" s="45"/>
      <c r="Q18" s="95" t="s">
        <v>229</v>
      </c>
      <c r="R18" s="32"/>
      <c r="S18" s="16"/>
      <c r="T18" s="29"/>
    </row>
    <row r="19" spans="1:20" ht="17.649999999999999" customHeight="1">
      <c r="A19" s="29"/>
      <c r="B19" s="16"/>
      <c r="C19" s="39" t="s">
        <v>230</v>
      </c>
      <c r="D19" s="31" t="s">
        <v>187</v>
      </c>
      <c r="E19" s="142">
        <f>IFERROR(IF('Scenarios &amp; Measures'!$G$30&lt;&gt;0, 'Scenarios &amp; Measures'!$G$30*'Scenarios &amp; Measures'!$AH$11, 'Scenarios &amp; Measures'!$G$29*'Scenarios &amp; Measures'!$AH$11), 0)</f>
        <v>0</v>
      </c>
      <c r="F19" s="143"/>
      <c r="G19" s="142">
        <f>IFERROR(IF('Scenarios &amp; Measures'!$G$55&lt;&gt;0, 'Scenarios &amp; Measures'!$G$55*'Scenarios &amp; Measures'!$AH$36, 'Scenarios &amp; Measures'!$G$54*'Scenarios &amp; Measures'!$AH$36), 0)</f>
        <v>0</v>
      </c>
      <c r="H19" s="144">
        <f>G19-$E19</f>
        <v>0</v>
      </c>
      <c r="I19" s="143"/>
      <c r="J19" s="142">
        <f>IFERROR(IF('Scenarios &amp; Measures'!$G$86&lt;&gt;0, 'Scenarios &amp; Measures'!$G$86*'Scenarios &amp; Measures'!$AH$67, 'Scenarios &amp; Measures'!$G$85*'Scenarios &amp; Measures'!$AH$67), 0)</f>
        <v>0</v>
      </c>
      <c r="K19" s="144">
        <f t="shared" ref="K19:K25" si="0">J19-$E19</f>
        <v>0</v>
      </c>
      <c r="L19" s="143"/>
      <c r="M19" s="142">
        <f>IFERROR(IF('Scenarios &amp; Measures'!$G$116&lt;&gt;0, 'Scenarios &amp; Measures'!$G$116*'Scenarios &amp; Measures'!$AH$97, 'Scenarios &amp; Measures'!$G$115*'Scenarios &amp; Measures'!$AH$97), 0)</f>
        <v>0</v>
      </c>
      <c r="N19" s="144">
        <f>M19-$E19</f>
        <v>0</v>
      </c>
      <c r="O19" s="143"/>
      <c r="P19" s="144">
        <f>IFERROR(IF('Scenarios &amp; Measures'!$G$146&lt;&gt;0, 'Scenarios &amp; Measures'!$G$146*'Scenarios &amp; Measures'!$AH$126, 'Scenarios &amp; Measures'!$G$145*'Scenarios &amp; Measures'!$AH$126), 0)</f>
        <v>0</v>
      </c>
      <c r="Q19" s="144">
        <f>P19-$E19</f>
        <v>0</v>
      </c>
      <c r="S19" s="16"/>
      <c r="T19" s="29"/>
    </row>
    <row r="20" spans="1:20" ht="17.649999999999999" customHeight="1">
      <c r="A20" s="29"/>
      <c r="B20" s="16"/>
      <c r="C20" s="39" t="s">
        <v>231</v>
      </c>
      <c r="D20" s="31" t="s">
        <v>187</v>
      </c>
      <c r="E20" s="142">
        <f>IFERROR(IF('Scenarios &amp; Measures'!$G$30&lt;&gt;0, 'Scenarios &amp; Measures'!$G$30*(1-'Scenarios &amp; Measures'!$AH$11), 'Scenarios &amp; Measures'!$G$29*(1-'Scenarios &amp; Measures'!$AH$11)), 0)</f>
        <v>0</v>
      </c>
      <c r="F20" s="143"/>
      <c r="G20" s="142">
        <f>IFERROR(IF('Scenarios &amp; Measures'!$G$55&lt;&gt;0, 'Scenarios &amp; Measures'!$G$55*(1-'Scenarios &amp; Measures'!$AH$36), 'Scenarios &amp; Measures'!$G$54*(1-'Scenarios &amp; Measures'!$AH$36)), 0)</f>
        <v>0</v>
      </c>
      <c r="H20" s="144">
        <f t="shared" ref="H20:H25" si="1">G20-$E20</f>
        <v>0</v>
      </c>
      <c r="I20" s="143"/>
      <c r="J20" s="142">
        <f>IFERROR(IF('Scenarios &amp; Measures'!$G$86&lt;&gt;0, 'Scenarios &amp; Measures'!$G$86*(1-'Scenarios &amp; Measures'!$AH$67), 'Scenarios &amp; Measures'!$G$85*(1-'Scenarios &amp; Measures'!$AH$67)), 0)</f>
        <v>0</v>
      </c>
      <c r="K20" s="144">
        <f t="shared" si="0"/>
        <v>0</v>
      </c>
      <c r="L20" s="143"/>
      <c r="M20" s="142">
        <f>IFERROR(IF('Scenarios &amp; Measures'!$G$116&lt;&gt;0, 'Scenarios &amp; Measures'!$G$116*(1-'Scenarios &amp; Measures'!$AH$97), 'Scenarios &amp; Measures'!$G$115*(1-'Scenarios &amp; Measures'!$AH$97)), 0)</f>
        <v>0</v>
      </c>
      <c r="N20" s="144">
        <f t="shared" ref="N20:N22" si="2">M20-$E20</f>
        <v>0</v>
      </c>
      <c r="O20" s="143"/>
      <c r="P20" s="144">
        <f>IFERROR(IF('Scenarios &amp; Measures'!$G$146&lt;&gt;0, 'Scenarios &amp; Measures'!$G$146*(1-'Scenarios &amp; Measures'!$AH$126), 'Scenarios &amp; Measures'!$G$145*(1-'Scenarios &amp; Measures'!$AH$126)), 0)</f>
        <v>0</v>
      </c>
      <c r="Q20" s="144">
        <f t="shared" ref="Q20:Q22" si="3">P20-$E20</f>
        <v>0</v>
      </c>
      <c r="S20" s="16"/>
      <c r="T20" s="29"/>
    </row>
    <row r="21" spans="1:20" ht="17.649999999999999" customHeight="1">
      <c r="A21" s="29"/>
      <c r="B21" s="16"/>
      <c r="C21" s="39" t="s">
        <v>232</v>
      </c>
      <c r="D21" s="31" t="s">
        <v>187</v>
      </c>
      <c r="E21" s="142">
        <f>E19+E20</f>
        <v>0</v>
      </c>
      <c r="F21" s="143"/>
      <c r="G21" s="142">
        <f>G19+G20</f>
        <v>0</v>
      </c>
      <c r="H21" s="144">
        <f t="shared" si="1"/>
        <v>0</v>
      </c>
      <c r="I21" s="143"/>
      <c r="J21" s="142">
        <f>J19+J20</f>
        <v>0</v>
      </c>
      <c r="K21" s="144">
        <f t="shared" si="0"/>
        <v>0</v>
      </c>
      <c r="L21" s="143"/>
      <c r="M21" s="142">
        <f>M19+M20</f>
        <v>0</v>
      </c>
      <c r="N21" s="144">
        <f t="shared" si="2"/>
        <v>0</v>
      </c>
      <c r="O21" s="143"/>
      <c r="P21" s="144">
        <f>P19+P20</f>
        <v>0</v>
      </c>
      <c r="Q21" s="144">
        <f t="shared" si="3"/>
        <v>0</v>
      </c>
      <c r="S21" s="16"/>
      <c r="T21" s="29"/>
    </row>
    <row r="22" spans="1:20" ht="17.649999999999999" customHeight="1">
      <c r="A22" s="29"/>
      <c r="B22" s="16"/>
      <c r="C22" s="174" t="s">
        <v>233</v>
      </c>
      <c r="D22" s="192" t="s">
        <v>234</v>
      </c>
      <c r="E22" s="126">
        <f>IFERROR(E21/$Q$12, 0)</f>
        <v>0</v>
      </c>
      <c r="F22" s="94"/>
      <c r="G22" s="126">
        <f>IFERROR(G21/$Q$12, 0)</f>
        <v>0</v>
      </c>
      <c r="H22" s="127">
        <f t="shared" si="1"/>
        <v>0</v>
      </c>
      <c r="I22" s="94"/>
      <c r="J22" s="126">
        <f>IFERROR(J21/$Q$12, 0)</f>
        <v>0</v>
      </c>
      <c r="K22" s="127">
        <f t="shared" si="0"/>
        <v>0</v>
      </c>
      <c r="L22" s="94"/>
      <c r="M22" s="126">
        <f>IFERROR(M21/$Q$12, 0)</f>
        <v>0</v>
      </c>
      <c r="N22" s="127">
        <f t="shared" si="2"/>
        <v>0</v>
      </c>
      <c r="O22" s="94"/>
      <c r="P22" s="127">
        <f>IFERROR(P21/$Q$12, 0)</f>
        <v>0</v>
      </c>
      <c r="Q22" s="127">
        <f t="shared" si="3"/>
        <v>0</v>
      </c>
      <c r="S22" s="16"/>
      <c r="T22" s="29"/>
    </row>
    <row r="23" spans="1:20" ht="17.649999999999999" customHeight="1">
      <c r="A23" s="29"/>
      <c r="B23" s="16"/>
      <c r="C23" s="39" t="s">
        <v>235</v>
      </c>
      <c r="D23" s="31" t="s">
        <v>236</v>
      </c>
      <c r="E23" s="142">
        <f>IF('Scenarios &amp; Measures'!$J$30&lt;&gt;0, 'Scenarios &amp; Measures'!$J$30/1000, 'Scenarios &amp; Measures'!$J$29/1000)</f>
        <v>0</v>
      </c>
      <c r="F23" s="143"/>
      <c r="G23" s="142">
        <f>IF('Scenarios &amp; Measures'!$J$55&lt;&gt;0, 'Scenarios &amp; Measures'!$J$55/1000, 'Scenarios &amp; Measures'!$J$54/1000)</f>
        <v>0</v>
      </c>
      <c r="H23" s="144">
        <f t="shared" si="1"/>
        <v>0</v>
      </c>
      <c r="I23" s="143"/>
      <c r="J23" s="142">
        <f>IF('Scenarios &amp; Measures'!$J$86&lt;&gt;0, 'Scenarios &amp; Measures'!$J$86/1000, 'Scenarios &amp; Measures'!$J$85/1000)</f>
        <v>0</v>
      </c>
      <c r="K23" s="142">
        <f t="shared" si="0"/>
        <v>0</v>
      </c>
      <c r="L23" s="143"/>
      <c r="M23" s="142">
        <f>IF('Scenarios &amp; Measures'!$J$116&lt;&gt;0, 'Scenarios &amp; Measures'!$J$116/1000, 'Scenarios &amp; Measures'!$J$115/1000)</f>
        <v>0</v>
      </c>
      <c r="N23" s="142">
        <f>M23-$E23</f>
        <v>0</v>
      </c>
      <c r="O23" s="143"/>
      <c r="P23" s="142">
        <f>IF('Scenarios &amp; Measures'!$J$146&lt;&gt;0, 'Scenarios &amp; Measures'!$J$146/1000, 'Scenarios &amp; Measures'!$J$145/1000)</f>
        <v>0</v>
      </c>
      <c r="Q23" s="142">
        <f>P23-$E23</f>
        <v>0</v>
      </c>
      <c r="S23" s="16"/>
      <c r="T23" s="29"/>
    </row>
    <row r="24" spans="1:20" ht="17.649999999999999" customHeight="1">
      <c r="A24" s="29"/>
      <c r="B24" s="16"/>
      <c r="C24" s="39" t="s">
        <v>237</v>
      </c>
      <c r="D24" s="31" t="s">
        <v>236</v>
      </c>
      <c r="E24" s="142">
        <f>IF('Scenarios &amp; Measures'!$K$30&lt;&gt;0, 'Scenarios &amp; Measures'!$K$30/1000, 'Scenarios &amp; Measures'!$K$29/1000)</f>
        <v>0</v>
      </c>
      <c r="F24" s="143"/>
      <c r="G24" s="142">
        <f>IF('Scenarios &amp; Measures'!$K$55&lt;&gt;0, 'Scenarios &amp; Measures'!$K$55/1000, 'Scenarios &amp; Measures'!$K$54/1000)</f>
        <v>0</v>
      </c>
      <c r="H24" s="144">
        <f t="shared" si="1"/>
        <v>0</v>
      </c>
      <c r="I24" s="143"/>
      <c r="J24" s="142">
        <f>IF('Scenarios &amp; Measures'!$K$86&lt;&gt;0, 'Scenarios &amp; Measures'!$K$86/1000, 'Scenarios &amp; Measures'!$K$85/1000)</f>
        <v>0</v>
      </c>
      <c r="K24" s="144">
        <f t="shared" si="0"/>
        <v>0</v>
      </c>
      <c r="L24" s="143"/>
      <c r="M24" s="142">
        <f>IF('Scenarios &amp; Measures'!$K$116&lt;&gt;0, 'Scenarios &amp; Measures'!$K$116/1000, 'Scenarios &amp; Measures'!$K$115/1000)</f>
        <v>0</v>
      </c>
      <c r="N24" s="144">
        <f t="shared" ref="N24" si="4">M24-$E24</f>
        <v>0</v>
      </c>
      <c r="O24" s="143"/>
      <c r="P24" s="144">
        <f>IF('Scenarios &amp; Measures'!$K$146&lt;&gt;0, 'Scenarios &amp; Measures'!$K$146/1000, 'Scenarios &amp; Measures'!$K$145/1000)</f>
        <v>0</v>
      </c>
      <c r="Q24" s="144">
        <f t="shared" ref="Q24" si="5">P24-$E24</f>
        <v>0</v>
      </c>
      <c r="S24" s="16"/>
      <c r="T24" s="29"/>
    </row>
    <row r="25" spans="1:20" ht="17.649999999999999" customHeight="1">
      <c r="A25" s="29"/>
      <c r="B25" s="16"/>
      <c r="C25" s="39" t="s">
        <v>238</v>
      </c>
      <c r="D25" s="31" t="s">
        <v>236</v>
      </c>
      <c r="E25" s="142">
        <f>SUM(E23:E24)</f>
        <v>0</v>
      </c>
      <c r="F25" s="143"/>
      <c r="G25" s="142">
        <f>G23+G24</f>
        <v>0</v>
      </c>
      <c r="H25" s="144">
        <f t="shared" si="1"/>
        <v>0</v>
      </c>
      <c r="I25" s="143"/>
      <c r="J25" s="142">
        <f>J23+J24</f>
        <v>0</v>
      </c>
      <c r="K25" s="144">
        <f t="shared" si="0"/>
        <v>0</v>
      </c>
      <c r="L25" s="143"/>
      <c r="M25" s="142">
        <f>M23+M24</f>
        <v>0</v>
      </c>
      <c r="N25" s="144">
        <f>M25-$E25</f>
        <v>0</v>
      </c>
      <c r="O25" s="143"/>
      <c r="P25" s="144">
        <f>P23+P24</f>
        <v>0</v>
      </c>
      <c r="Q25" s="144">
        <f>P25-$E25</f>
        <v>0</v>
      </c>
      <c r="S25" s="16"/>
      <c r="T25" s="29"/>
    </row>
    <row r="26" spans="1:20" ht="17.649999999999999" customHeight="1">
      <c r="A26" s="29"/>
      <c r="B26" s="16"/>
      <c r="C26" s="174" t="s">
        <v>239</v>
      </c>
      <c r="D26" s="192" t="s">
        <v>240</v>
      </c>
      <c r="E26" s="126" t="str">
        <f>IFERROR(E25*1000/$Q$12, "")</f>
        <v/>
      </c>
      <c r="F26" s="94"/>
      <c r="G26" s="126" t="str">
        <f>IFERROR(G25*1000/$Q$12, "")</f>
        <v/>
      </c>
      <c r="H26" s="127">
        <f>IFERROR(G26-$E26, 0)</f>
        <v>0</v>
      </c>
      <c r="I26" s="94"/>
      <c r="J26" s="126" t="str">
        <f>IFERROR(J25*1000/$Q$12, "")</f>
        <v/>
      </c>
      <c r="K26" s="127">
        <f>IFERROR(J26-$E26, 0)</f>
        <v>0</v>
      </c>
      <c r="L26" s="94"/>
      <c r="M26" s="126" t="str">
        <f>IFERROR(M25*1000/$Q$12, "")</f>
        <v/>
      </c>
      <c r="N26" s="127">
        <f>IFERROR(M26-$E26, 0)</f>
        <v>0</v>
      </c>
      <c r="O26" s="94"/>
      <c r="P26" s="127" t="str">
        <f>IFERROR(P25*1000/$Q$12, "")</f>
        <v/>
      </c>
      <c r="Q26" s="127">
        <f>IFERROR(P26-$E26, 0)</f>
        <v>0</v>
      </c>
      <c r="S26" s="16"/>
      <c r="T26" s="29"/>
    </row>
    <row r="27" spans="1:20" ht="17.649999999999999" customHeight="1">
      <c r="A27" s="29"/>
      <c r="B27" s="16"/>
      <c r="C27" s="173"/>
      <c r="D27" s="43"/>
      <c r="E27" s="94"/>
      <c r="F27" s="94"/>
      <c r="G27" s="94"/>
      <c r="H27" s="96"/>
      <c r="I27" s="94"/>
      <c r="J27" s="94"/>
      <c r="K27" s="96"/>
      <c r="L27" s="94"/>
      <c r="M27" s="94"/>
      <c r="N27" s="96"/>
      <c r="O27" s="94"/>
      <c r="P27" s="96"/>
      <c r="Q27" s="96"/>
      <c r="S27" s="16"/>
      <c r="T27" s="29"/>
    </row>
    <row r="28" spans="1:20" ht="17.649999999999999" customHeight="1">
      <c r="A28" s="29"/>
      <c r="B28" s="16"/>
      <c r="C28" s="173" t="s">
        <v>241</v>
      </c>
      <c r="D28" s="43"/>
      <c r="E28" s="94"/>
      <c r="F28" s="94"/>
      <c r="G28" s="94"/>
      <c r="H28" s="96"/>
      <c r="I28" s="94"/>
      <c r="J28" s="94"/>
      <c r="K28" s="96"/>
      <c r="L28" s="94"/>
      <c r="M28" s="94"/>
      <c r="N28" s="96"/>
      <c r="O28" s="94"/>
      <c r="P28" s="96"/>
      <c r="Q28" s="96"/>
      <c r="S28" s="16"/>
      <c r="T28" s="29"/>
    </row>
    <row r="29" spans="1:20" ht="17.649999999999999" hidden="1" customHeight="1">
      <c r="A29" s="30" t="s">
        <v>242</v>
      </c>
      <c r="B29" s="16"/>
      <c r="C29" s="39" t="s">
        <v>230</v>
      </c>
      <c r="D29" s="31" t="s">
        <v>187</v>
      </c>
      <c r="E29" s="142">
        <f>E19*$Q$11</f>
        <v>0</v>
      </c>
      <c r="F29" s="143"/>
      <c r="G29" s="142">
        <f>G19*$Q$11</f>
        <v>0</v>
      </c>
      <c r="H29" s="144">
        <f t="shared" ref="H29:H34" si="6">G29-$E29</f>
        <v>0</v>
      </c>
      <c r="I29" s="143"/>
      <c r="J29" s="142">
        <f>J19*$Q$11</f>
        <v>0</v>
      </c>
      <c r="K29" s="144">
        <f>J29-$E29</f>
        <v>0</v>
      </c>
      <c r="L29" s="143"/>
      <c r="M29" s="142">
        <f>M19*$Q$11</f>
        <v>0</v>
      </c>
      <c r="N29" s="144">
        <f t="shared" ref="N29:N34" si="7">M29-$E29</f>
        <v>0</v>
      </c>
      <c r="O29" s="143"/>
      <c r="P29" s="144">
        <f>P19*$Q$11</f>
        <v>0</v>
      </c>
      <c r="Q29" s="144">
        <f t="shared" ref="Q29:Q34" si="8">P29-$E29</f>
        <v>0</v>
      </c>
      <c r="S29" s="16"/>
      <c r="T29" s="29"/>
    </row>
    <row r="30" spans="1:20" ht="17.649999999999999" hidden="1" customHeight="1">
      <c r="A30" s="30" t="s">
        <v>242</v>
      </c>
      <c r="B30" s="16"/>
      <c r="C30" s="39" t="s">
        <v>231</v>
      </c>
      <c r="D30" s="31" t="s">
        <v>187</v>
      </c>
      <c r="E30" s="142">
        <f>E20*$Q$11</f>
        <v>0</v>
      </c>
      <c r="F30" s="143"/>
      <c r="G30" s="142">
        <f>G20*$Q$11</f>
        <v>0</v>
      </c>
      <c r="H30" s="144">
        <f t="shared" si="6"/>
        <v>0</v>
      </c>
      <c r="I30" s="143"/>
      <c r="J30" s="142">
        <f>J20*$Q$11</f>
        <v>0</v>
      </c>
      <c r="K30" s="144">
        <f t="shared" ref="K30:K34" si="9">J30-$E30</f>
        <v>0</v>
      </c>
      <c r="L30" s="143"/>
      <c r="M30" s="142">
        <f>M20*$Q$11</f>
        <v>0</v>
      </c>
      <c r="N30" s="144">
        <f t="shared" si="7"/>
        <v>0</v>
      </c>
      <c r="O30" s="143"/>
      <c r="P30" s="144">
        <f>P20*$Q$11</f>
        <v>0</v>
      </c>
      <c r="Q30" s="144">
        <f t="shared" si="8"/>
        <v>0</v>
      </c>
      <c r="S30" s="16"/>
      <c r="T30" s="29"/>
    </row>
    <row r="31" spans="1:20" ht="17.649999999999999" customHeight="1">
      <c r="A31" s="29"/>
      <c r="B31" s="16"/>
      <c r="C31" s="39" t="s">
        <v>243</v>
      </c>
      <c r="D31" s="31" t="s">
        <v>187</v>
      </c>
      <c r="E31" s="142">
        <f>E29+E30</f>
        <v>0</v>
      </c>
      <c r="F31" s="143"/>
      <c r="G31" s="142">
        <f>G29+G30</f>
        <v>0</v>
      </c>
      <c r="H31" s="144">
        <f t="shared" si="6"/>
        <v>0</v>
      </c>
      <c r="I31" s="143"/>
      <c r="J31" s="142">
        <f>J29+J30</f>
        <v>0</v>
      </c>
      <c r="K31" s="144">
        <f t="shared" si="9"/>
        <v>0</v>
      </c>
      <c r="L31" s="143"/>
      <c r="M31" s="142">
        <f>M29+M30</f>
        <v>0</v>
      </c>
      <c r="N31" s="144">
        <f t="shared" si="7"/>
        <v>0</v>
      </c>
      <c r="O31" s="143"/>
      <c r="P31" s="144">
        <f>P29+P30</f>
        <v>0</v>
      </c>
      <c r="Q31" s="144">
        <f t="shared" si="8"/>
        <v>0</v>
      </c>
      <c r="S31" s="16"/>
      <c r="T31" s="29"/>
    </row>
    <row r="32" spans="1:20" ht="17.649999999999999" hidden="1" customHeight="1">
      <c r="A32" s="30" t="s">
        <v>242</v>
      </c>
      <c r="B32" s="16"/>
      <c r="C32" s="39" t="s">
        <v>235</v>
      </c>
      <c r="D32" s="31" t="s">
        <v>236</v>
      </c>
      <c r="E32" s="145">
        <f>'Scenarios &amp; Measures'!AR32/1000</f>
        <v>0</v>
      </c>
      <c r="F32" s="146"/>
      <c r="G32" s="145">
        <f>'Scenarios &amp; Measures'!AR64/1000</f>
        <v>0</v>
      </c>
      <c r="H32" s="144">
        <f t="shared" si="6"/>
        <v>0</v>
      </c>
      <c r="I32" s="146"/>
      <c r="J32" s="145">
        <f>'Scenarios &amp; Measures'!AR95/1000</f>
        <v>0</v>
      </c>
      <c r="K32" s="144">
        <f t="shared" si="9"/>
        <v>0</v>
      </c>
      <c r="L32" s="146"/>
      <c r="M32" s="145">
        <f>'Scenarios &amp; Measures'!AR125/1000</f>
        <v>0</v>
      </c>
      <c r="N32" s="144">
        <f t="shared" si="7"/>
        <v>0</v>
      </c>
      <c r="O32" s="146"/>
      <c r="P32" s="144">
        <f>'Scenarios &amp; Measures'!AR155/1000</f>
        <v>0</v>
      </c>
      <c r="Q32" s="144">
        <f t="shared" si="8"/>
        <v>0</v>
      </c>
      <c r="S32" s="16"/>
      <c r="T32" s="29"/>
    </row>
    <row r="33" spans="1:20" ht="17.649999999999999" hidden="1" customHeight="1">
      <c r="A33" s="30" t="s">
        <v>242</v>
      </c>
      <c r="B33" s="16"/>
      <c r="C33" s="39" t="s">
        <v>237</v>
      </c>
      <c r="D33" s="31" t="s">
        <v>236</v>
      </c>
      <c r="E33" s="145">
        <f>E24*$Q$11</f>
        <v>0</v>
      </c>
      <c r="F33" s="146"/>
      <c r="G33" s="145">
        <f>G24*$Q$11</f>
        <v>0</v>
      </c>
      <c r="H33" s="144">
        <f t="shared" si="6"/>
        <v>0</v>
      </c>
      <c r="I33" s="146"/>
      <c r="J33" s="145">
        <f>J24*$Q$11</f>
        <v>0</v>
      </c>
      <c r="K33" s="144">
        <f t="shared" si="9"/>
        <v>0</v>
      </c>
      <c r="L33" s="146"/>
      <c r="M33" s="145">
        <f>M24*$Q$11</f>
        <v>0</v>
      </c>
      <c r="N33" s="144">
        <f t="shared" si="7"/>
        <v>0</v>
      </c>
      <c r="O33" s="146"/>
      <c r="P33" s="144">
        <f>P24*$Q$11</f>
        <v>0</v>
      </c>
      <c r="Q33" s="144">
        <f t="shared" si="8"/>
        <v>0</v>
      </c>
      <c r="S33" s="16"/>
      <c r="T33" s="29"/>
    </row>
    <row r="34" spans="1:20" ht="17.649999999999999" customHeight="1">
      <c r="A34" s="29"/>
      <c r="B34" s="16"/>
      <c r="C34" s="39" t="s">
        <v>244</v>
      </c>
      <c r="D34" s="31" t="s">
        <v>236</v>
      </c>
      <c r="E34" s="142">
        <f>E32+E33</f>
        <v>0</v>
      </c>
      <c r="F34" s="143"/>
      <c r="G34" s="142">
        <f>G32+G33</f>
        <v>0</v>
      </c>
      <c r="H34" s="144">
        <f t="shared" si="6"/>
        <v>0</v>
      </c>
      <c r="I34" s="143"/>
      <c r="J34" s="142">
        <f>J32+J33</f>
        <v>0</v>
      </c>
      <c r="K34" s="144">
        <f t="shared" si="9"/>
        <v>0</v>
      </c>
      <c r="L34" s="143"/>
      <c r="M34" s="142">
        <f>M32+M33</f>
        <v>0</v>
      </c>
      <c r="N34" s="144">
        <f t="shared" si="7"/>
        <v>0</v>
      </c>
      <c r="O34" s="143"/>
      <c r="P34" s="144">
        <f>P32+P33</f>
        <v>0</v>
      </c>
      <c r="Q34" s="144">
        <f t="shared" si="8"/>
        <v>0</v>
      </c>
      <c r="S34" s="16"/>
      <c r="T34" s="29"/>
    </row>
    <row r="35" spans="1:20" ht="17.649999999999999" customHeight="1">
      <c r="A35" s="29"/>
      <c r="B35" s="16"/>
      <c r="C35" s="39"/>
      <c r="D35" s="31"/>
      <c r="E35" s="143"/>
      <c r="F35" s="143"/>
      <c r="G35" s="143"/>
      <c r="H35" s="176"/>
      <c r="I35" s="143"/>
      <c r="J35" s="143"/>
      <c r="K35" s="176"/>
      <c r="L35" s="143"/>
      <c r="M35" s="143"/>
      <c r="N35" s="176"/>
      <c r="O35" s="143"/>
      <c r="P35" s="143"/>
      <c r="Q35" s="176"/>
      <c r="S35" s="16"/>
      <c r="T35" s="29"/>
    </row>
    <row r="36" spans="1:20" ht="17.25" customHeight="1">
      <c r="A36" s="29"/>
      <c r="B36" s="16"/>
      <c r="C36" s="173" t="s">
        <v>245</v>
      </c>
      <c r="D36" s="31"/>
      <c r="E36" s="45"/>
      <c r="F36" s="45"/>
      <c r="G36" s="45"/>
      <c r="H36" s="45"/>
      <c r="I36" s="45"/>
      <c r="J36" s="45"/>
      <c r="K36" s="45"/>
      <c r="L36" s="45"/>
      <c r="M36" s="45"/>
      <c r="N36" s="45"/>
      <c r="O36" s="45"/>
      <c r="P36" s="45"/>
      <c r="Q36" s="45"/>
      <c r="S36" s="16"/>
      <c r="T36" s="29"/>
    </row>
    <row r="37" spans="1:20" ht="14.65" hidden="1" customHeight="1">
      <c r="A37" s="29"/>
      <c r="B37" s="16"/>
      <c r="C37" s="39" t="s">
        <v>246</v>
      </c>
      <c r="D37" s="31" t="s">
        <v>188</v>
      </c>
      <c r="E37" s="136">
        <f>IF('Scenarios &amp; Measures'!$I$30&gt;0, 'Scenarios &amp; Measures'!$I$30*SUMIF('Scenarios &amp; Measures'!$U$14:$U$27, 1, 'Scenarios &amp; Measures'!$W$14:$W$27)/'Scenarios &amp; Measures'!$Y$10/'Scenarios &amp; Measures'!$I$29, SUMIF('Scenarios &amp; Measures'!$U$14:$U$27, 1, 'Scenarios &amp; Measures'!$W$14:$W$27)/'Scenarios &amp; Measures'!$Y$10)</f>
        <v>0</v>
      </c>
      <c r="F37" s="137"/>
      <c r="G37" s="136">
        <f>IF('Scenarios &amp; Measures'!$I$55&gt;0, 'Scenarios &amp; Measures'!$I$55*SUMIF('Scenarios &amp; Measures'!$U$39:$U$52, 1, 'Scenarios &amp; Measures'!$W$39:$W$52)/'Scenarios &amp; Measures'!$Y$10/'Scenarios &amp; Measures'!$I$54, SUMIF('Scenarios &amp; Measures'!$U$39:$U$52, 1, 'Scenarios &amp; Measures'!$W$39:$W$52)/'Scenarios &amp; Measures'!$Y$10)</f>
        <v>0</v>
      </c>
      <c r="H37" s="138">
        <f t="shared" ref="H37:H54" si="10">G37-$E37</f>
        <v>0</v>
      </c>
      <c r="I37" s="137"/>
      <c r="J37" s="136">
        <f>IF('Scenarios &amp; Measures'!$I$86&gt;0, 'Scenarios &amp; Measures'!$I$86*SUMIF('Scenarios &amp; Measures'!$U$70:$U$83, 1, 'Scenarios &amp; Measures'!$W$70:$W$83)/'Scenarios &amp; Measures'!$Y$10/'Scenarios &amp; Measures'!$I$85, SUMIF('Scenarios &amp; Measures'!$U$70:$U$83, 1, 'Scenarios &amp; Measures'!$W$70:$W$83)/'Scenarios &amp; Measures'!$Y$10)</f>
        <v>0</v>
      </c>
      <c r="K37" s="138">
        <f t="shared" ref="K37:K54" si="11">J37-$E37</f>
        <v>0</v>
      </c>
      <c r="L37" s="137"/>
      <c r="M37" s="136">
        <f>IF('Scenarios &amp; Measures'!$I$116&gt;0, 'Scenarios &amp; Measures'!$I$116*SUMIF('Scenarios &amp; Measures'!$U$100:$U$113, 1, 'Scenarios &amp; Measures'!$W$100:$W$113)/'Scenarios &amp; Measures'!$Y$10/'Scenarios &amp; Measures'!$I$115, SUMIF('Scenarios &amp; Measures'!$U$100:$U$113, 1, 'Scenarios &amp; Measures'!$W$100:$W$113)/'Scenarios &amp; Measures'!$Y$10)</f>
        <v>0</v>
      </c>
      <c r="N37" s="138">
        <f>M37-$E37</f>
        <v>0</v>
      </c>
      <c r="O37" s="137"/>
      <c r="P37" s="136">
        <f>IF('Scenarios &amp; Measures'!$I$146&gt;0, 'Scenarios &amp; Measures'!$I$146*SUMIF('Scenarios &amp; Measures'!$U$130:$U$143, 1, 'Scenarios &amp; Measures'!$W$130:$W$143)/'Scenarios &amp; Measures'!$Y$10/'Scenarios &amp; Measures'!$I$145, SUMIF('Scenarios &amp; Measures'!$U$130:$U$143, 1, 'Scenarios &amp; Measures'!$W$130:$W$143)/'Scenarios &amp; Measures'!$Y$10)</f>
        <v>0</v>
      </c>
      <c r="Q37" s="138">
        <f>P37-$E37</f>
        <v>0</v>
      </c>
      <c r="S37" s="16"/>
      <c r="T37" s="29"/>
    </row>
    <row r="38" spans="1:20" ht="14.65" hidden="1" customHeight="1">
      <c r="A38" s="29"/>
      <c r="B38" s="16"/>
      <c r="C38" s="39" t="s">
        <v>247</v>
      </c>
      <c r="D38" s="31" t="s">
        <v>188</v>
      </c>
      <c r="E38" s="136">
        <f>IF('Scenarios &amp; Measures'!$I$30&gt;0, SUMIF('Scenarios &amp; Measures'!$U$14:$U$27, 0, 'Scenarios &amp; Measures'!$W$14:$W$27)/'Scenarios &amp; Measures'!$Y$10/'Scenarios &amp; Measures'!$I$29, SUMIF('Scenarios &amp; Measures'!$U$14:$U$27, 0, 'Scenarios &amp; Measures'!$W$14:$W$27)/'Scenarios &amp; Measures'!$Y$10)</f>
        <v>0</v>
      </c>
      <c r="F38" s="137"/>
      <c r="G38" s="136">
        <f>IF('Scenarios &amp; Measures'!$I$55&gt;0, SUMIF('Scenarios &amp; Measures'!$U$39:$U$52, 0, 'Scenarios &amp; Measures'!$W$39:$W$52)/'Scenarios &amp; Measures'!$Y$10/'Scenarios &amp; Measures'!$I$54, SUMIF('Scenarios &amp; Measures'!$U$39:$U$52, 0, 'Scenarios &amp; Measures'!$W$39:$W$52)/'Scenarios &amp; Measures'!$Y$10)</f>
        <v>0</v>
      </c>
      <c r="H38" s="138">
        <f t="shared" si="10"/>
        <v>0</v>
      </c>
      <c r="I38" s="137"/>
      <c r="J38" s="136">
        <f>IF('Scenarios &amp; Measures'!$I$86&gt;0, SUMIF('Scenarios &amp; Measures'!$U$70:$U$83, 0, 'Scenarios &amp; Measures'!$W$70:$W$83)/'Scenarios &amp; Measures'!$Y$10/'Scenarios &amp; Measures'!$I$85, SUMIF('Scenarios &amp; Measures'!$U$70:$U$83, 0, 'Scenarios &amp; Measures'!$W$70:$W$83)/'Scenarios &amp; Measures'!$Y$10)</f>
        <v>223162.1229068324</v>
      </c>
      <c r="K38" s="138">
        <f t="shared" si="11"/>
        <v>223162.1229068324</v>
      </c>
      <c r="L38" s="137"/>
      <c r="M38" s="136">
        <f>IF('Scenarios &amp; Measures'!$I$116&gt;0, SUMIF('Scenarios &amp; Measures'!$U$100:$U$113, 0, 'Scenarios &amp; Measures'!$W$100:$W$113)/'Scenarios &amp; Measures'!$Y$10/'Scenarios &amp; Measures'!$I$115, SUMIF('Scenarios &amp; Measures'!$U$100:$U$113, 0, 'Scenarios &amp; Measures'!$W$100:$W$113)/'Scenarios &amp; Measures'!$Y$10)</f>
        <v>0</v>
      </c>
      <c r="N38" s="138">
        <f t="shared" ref="N38:N41" si="12">M38-$E38</f>
        <v>0</v>
      </c>
      <c r="O38" s="137"/>
      <c r="P38" s="136">
        <f>IF('Scenarios &amp; Measures'!$I$146&gt;0, SUMIF('Scenarios &amp; Measures'!$U$130:$U$143, 0, 'Scenarios &amp; Measures'!$W130:$W$143)/'Scenarios &amp; Measures'!$Y$10/'Scenarios &amp; Measures'!$I$145, SUMIF('Scenarios &amp; Measures'!$U$130:$U$143, 0, 'Scenarios &amp; Measures'!$W$130:$W$143)/'Scenarios &amp; Measures'!$Y$10)</f>
        <v>0</v>
      </c>
      <c r="Q38" s="138">
        <f t="shared" ref="Q38:Q41" si="13">P38-$E38</f>
        <v>0</v>
      </c>
      <c r="S38" s="16"/>
      <c r="T38" s="29"/>
    </row>
    <row r="39" spans="1:20" ht="17.25" hidden="1" customHeight="1">
      <c r="A39" s="29"/>
      <c r="B39" s="16"/>
      <c r="C39" s="39" t="s">
        <v>248</v>
      </c>
      <c r="D39" s="31" t="s">
        <v>188</v>
      </c>
      <c r="E39" s="136">
        <f>E37+E38</f>
        <v>0</v>
      </c>
      <c r="F39" s="137"/>
      <c r="G39" s="136">
        <f>G37+G38</f>
        <v>0</v>
      </c>
      <c r="H39" s="138">
        <f t="shared" si="10"/>
        <v>0</v>
      </c>
      <c r="I39" s="137"/>
      <c r="J39" s="136">
        <f>J37+J38</f>
        <v>223162.1229068324</v>
      </c>
      <c r="K39" s="138">
        <f t="shared" si="11"/>
        <v>223162.1229068324</v>
      </c>
      <c r="L39" s="137"/>
      <c r="M39" s="136">
        <f>M37+M38</f>
        <v>0</v>
      </c>
      <c r="N39" s="138">
        <f t="shared" si="12"/>
        <v>0</v>
      </c>
      <c r="O39" s="137"/>
      <c r="P39" s="136">
        <f>P37+P38</f>
        <v>0</v>
      </c>
      <c r="Q39" s="138">
        <f t="shared" si="13"/>
        <v>0</v>
      </c>
      <c r="S39" s="16"/>
      <c r="T39" s="29"/>
    </row>
    <row r="40" spans="1:20" ht="17.649999999999999" customHeight="1">
      <c r="A40" s="29"/>
      <c r="B40" s="16"/>
      <c r="C40" s="39" t="s">
        <v>249</v>
      </c>
      <c r="D40" s="31" t="s">
        <v>250</v>
      </c>
      <c r="E40" s="136">
        <f>IF('Scenarios &amp; Measures'!$I$30&lt;&gt;0, 'Scenarios &amp; Measures'!$I$30, 'Scenarios &amp; Measures'!$I$29)</f>
        <v>0</v>
      </c>
      <c r="F40" s="137"/>
      <c r="G40" s="136">
        <f>IF('Scenarios &amp; Measures'!$I$55&lt;&gt;0, 'Scenarios &amp; Measures'!$I$55, 'Scenarios &amp; Measures'!$I$54)</f>
        <v>0</v>
      </c>
      <c r="H40" s="138">
        <f t="shared" si="10"/>
        <v>0</v>
      </c>
      <c r="I40" s="137"/>
      <c r="J40" s="136">
        <f>IF('Scenarios &amp; Measures'!$I$86&lt;&gt;0, 'Scenarios &amp; Measures'!$I$86, 'Scenarios &amp; Measures'!$I$85)</f>
        <v>300000</v>
      </c>
      <c r="K40" s="138">
        <f t="shared" si="11"/>
        <v>300000</v>
      </c>
      <c r="L40" s="137"/>
      <c r="M40" s="136">
        <f>IF('Scenarios &amp; Measures'!$I$116&lt;&gt;0, 'Scenarios &amp; Measures'!$I$116, 'Scenarios &amp; Measures'!$I$115)</f>
        <v>0</v>
      </c>
      <c r="N40" s="138">
        <f t="shared" si="12"/>
        <v>0</v>
      </c>
      <c r="O40" s="137"/>
      <c r="P40" s="138">
        <f>IF('Scenarios &amp; Measures'!$I$146&lt;&gt;0, 'Scenarios &amp; Measures'!$I$146, 'Scenarios &amp; Measures'!$I$145)</f>
        <v>0</v>
      </c>
      <c r="Q40" s="138">
        <f t="shared" si="13"/>
        <v>0</v>
      </c>
      <c r="S40" s="16"/>
      <c r="T40" s="29"/>
    </row>
    <row r="41" spans="1:20" ht="17.649999999999999" hidden="1" customHeight="1">
      <c r="A41" s="30"/>
      <c r="B41" s="16"/>
      <c r="C41" s="39" t="s">
        <v>251</v>
      </c>
      <c r="D41" s="31" t="s">
        <v>252</v>
      </c>
      <c r="E41" s="139" t="e">
        <f>E39/$Q$12</f>
        <v>#DIV/0!</v>
      </c>
      <c r="F41" s="140"/>
      <c r="G41" s="139" t="e">
        <f>G39/$Q$12</f>
        <v>#DIV/0!</v>
      </c>
      <c r="H41" s="139" t="e">
        <f t="shared" si="10"/>
        <v>#DIV/0!</v>
      </c>
      <c r="I41" s="140"/>
      <c r="J41" s="139" t="e">
        <f>J39/$Q$12</f>
        <v>#DIV/0!</v>
      </c>
      <c r="K41" s="139" t="e">
        <f t="shared" si="11"/>
        <v>#DIV/0!</v>
      </c>
      <c r="L41" s="140"/>
      <c r="M41" s="139" t="e">
        <f>M39/$Q$12</f>
        <v>#DIV/0!</v>
      </c>
      <c r="N41" s="139" t="e">
        <f t="shared" si="12"/>
        <v>#DIV/0!</v>
      </c>
      <c r="O41" s="140"/>
      <c r="P41" s="139" t="e">
        <f>P39/$Q$12</f>
        <v>#DIV/0!</v>
      </c>
      <c r="Q41" s="139" t="e">
        <f t="shared" si="13"/>
        <v>#DIV/0!</v>
      </c>
      <c r="S41" s="16"/>
      <c r="T41" s="29"/>
    </row>
    <row r="42" spans="1:20" ht="17.649999999999999" hidden="1" customHeight="1">
      <c r="A42" s="29"/>
      <c r="B42" s="16"/>
      <c r="C42" s="39" t="s">
        <v>253</v>
      </c>
      <c r="D42" s="31" t="s">
        <v>188</v>
      </c>
      <c r="E42" s="136">
        <f ca="1">IF('Scenarios &amp; Measures'!$J$30&gt;0, (SUM('Scenarios &amp; Measures'!$AI$14:$AI$27)/'Scenarios &amp; Measures'!$J$29*'Scenarios &amp; Measures'!$J$30)/'Scenarios &amp; Measures'!$Y$10, SUM('Scenarios &amp; Measures'!$AI$14:$AI$27)/'Scenarios &amp; Measures'!$Y$10)</f>
        <v>0</v>
      </c>
      <c r="F42" s="137"/>
      <c r="G42" s="136">
        <f ca="1">IF('Scenarios &amp; Measures'!$J$55&lt;&gt;0, (SUM('Scenarios &amp; Measures'!$AI$39:$AI$52)/'Scenarios &amp; Measures'!$J$54*'Scenarios &amp; Measures'!$J$55)/'Scenarios &amp; Measures'!$Y$10, SUM('Scenarios &amp; Measures'!$AI$39:$AI$52)/'Scenarios &amp; Measures'!$Y$10)</f>
        <v>0</v>
      </c>
      <c r="H42" s="138">
        <f ca="1">G42-$E42</f>
        <v>0</v>
      </c>
      <c r="I42" s="137"/>
      <c r="J42" s="136">
        <f ca="1">IF('Scenarios &amp; Measures'!$J$86&lt;&gt;0, (SUM('Scenarios &amp; Measures'!$AI$70:$AI$83)/'Scenarios &amp; Measures'!$J$85*'Scenarios &amp; Measures'!$J$86)/'Scenarios &amp; Measures'!$Y$10, SUM('Scenarios &amp; Measures'!$AI$70:$AI$83)/'Scenarios &amp; Measures'!$Y$10)</f>
        <v>0</v>
      </c>
      <c r="K42" s="138">
        <f ca="1">J42-$E42</f>
        <v>0</v>
      </c>
      <c r="L42" s="137"/>
      <c r="M42" s="136">
        <f ca="1">IF('Scenarios &amp; Measures'!$J$116&lt;&gt;0, (SUM('Scenarios &amp; Measures'!$AI$100:$AI$113)/'Scenarios &amp; Measures'!$J$115*'Scenarios &amp; Measures'!$J$116)/'Scenarios &amp; Measures'!$Y$10, SUM('Scenarios &amp; Measures'!$AI$100:$AI$113)/'Scenarios &amp; Measures'!$Y$10)</f>
        <v>0</v>
      </c>
      <c r="N42" s="138">
        <f ca="1">M42-$E42</f>
        <v>0</v>
      </c>
      <c r="O42" s="137"/>
      <c r="P42" s="136">
        <f ca="1">IF('Scenarios &amp; Measures'!$J$146&lt;&gt;0, (SUM('Scenarios &amp; Measures'!$AI$130:$AI$143)/'Scenarios &amp; Measures'!$J$145*'Scenarios &amp; Measures'!$J$146)/'Scenarios &amp; Measures'!$Y$10, SUM('Scenarios &amp; Measures'!$AI$130:$AI$143)/'Scenarios &amp; Measures'!$Y$10)</f>
        <v>0</v>
      </c>
      <c r="Q42" s="138">
        <f ca="1">P42-$E42</f>
        <v>0</v>
      </c>
      <c r="S42" s="16"/>
      <c r="T42" s="29"/>
    </row>
    <row r="43" spans="1:20" ht="17.649999999999999" hidden="1" customHeight="1">
      <c r="A43" s="29"/>
      <c r="B43" s="16"/>
      <c r="C43" s="39" t="s">
        <v>254</v>
      </c>
      <c r="D43" s="31" t="s">
        <v>188</v>
      </c>
      <c r="E43" s="136">
        <f ca="1">IF('Scenarios &amp; Measures'!$K$30&gt;0, (SUM('Scenarios &amp; Measures'!$AJ$14:$AJ$27)/'Scenarios &amp; Measures'!$K$29*'Scenarios &amp; Measures'!$K$30)/'Scenarios &amp; Measures'!$Y$10, SUM('Scenarios &amp; Measures'!$AJ$14:$AJ$27)/'Scenarios &amp; Measures'!$Y$10)</f>
        <v>0</v>
      </c>
      <c r="F43" s="137"/>
      <c r="G43" s="136">
        <f ca="1">IF('Scenarios &amp; Measures'!$K$55&lt;&gt;0, (SUM('Scenarios &amp; Measures'!$AJ$39:$AJ$52)/'Scenarios &amp; Measures'!$K$54*'Scenarios &amp; Measures'!$K$55)/'Scenarios &amp; Measures'!$Y$10, SUM('Scenarios &amp; Measures'!$AJ$39:$AJ$52)/'Scenarios &amp; Measures'!$Y$10)</f>
        <v>0</v>
      </c>
      <c r="H43" s="138">
        <f ca="1">G43-$E43</f>
        <v>0</v>
      </c>
      <c r="I43" s="137"/>
      <c r="J43" s="136">
        <f ca="1">IF('Scenarios &amp; Measures'!$K$86&lt;&gt;0, (SUM('Scenarios &amp; Measures'!$AJ$70:$AJ$83)/'Scenarios &amp; Measures'!$K$85*'Scenarios &amp; Measures'!$K$86)/'Scenarios &amp; Measures'!$Y$10, SUM('Scenarios &amp; Measures'!$AJ$70:$AJ$83)/'Scenarios &amp; Measures'!$Y$10)</f>
        <v>0</v>
      </c>
      <c r="K43" s="138">
        <f ca="1">J43-$E43</f>
        <v>0</v>
      </c>
      <c r="L43" s="137"/>
      <c r="M43" s="136">
        <f ca="1">IF('Scenarios &amp; Measures'!$K$116&lt;&gt;0, (SUM('Scenarios &amp; Measures'!$AJ$100:$AJ$113)/'Scenarios &amp; Measures'!$K$115*'Scenarios &amp; Measures'!$K$116)/'Scenarios &amp; Measures'!$Y$10, SUM('Scenarios &amp; Measures'!$AJ$100:$AJ$113)/'Scenarios &amp; Measures'!$Y$10)</f>
        <v>0</v>
      </c>
      <c r="N43" s="138">
        <f ca="1">M43-$E43</f>
        <v>0</v>
      </c>
      <c r="O43" s="137"/>
      <c r="P43" s="136">
        <f ca="1">IF('Scenarios &amp; Measures'!$K$146&lt;&gt;0, (SUM('Scenarios &amp; Measures'!$AJ$130:$AJ$143)/'Scenarios &amp; Measures'!$K$145*'Scenarios &amp; Measures'!$K$146)/'Scenarios &amp; Measures'!$Y$10, SUM('Scenarios &amp; Measures'!$AJ$130:$AJ$143)/'Scenarios &amp; Measures'!$Y$10)</f>
        <v>0</v>
      </c>
      <c r="Q43" s="138">
        <f ca="1">P43-$E43</f>
        <v>0</v>
      </c>
      <c r="S43" s="16"/>
      <c r="T43" s="29"/>
    </row>
    <row r="44" spans="1:20" ht="17.649999999999999" hidden="1" customHeight="1">
      <c r="A44" s="29"/>
      <c r="B44" s="16"/>
      <c r="C44" s="39" t="s">
        <v>255</v>
      </c>
      <c r="D44" s="31" t="s">
        <v>188</v>
      </c>
      <c r="E44" s="136">
        <f ca="1">E42+E43</f>
        <v>0</v>
      </c>
      <c r="F44" s="137"/>
      <c r="G44" s="136">
        <f ca="1">G42+G43</f>
        <v>0</v>
      </c>
      <c r="H44" s="138">
        <f ca="1">G44-$E44</f>
        <v>0</v>
      </c>
      <c r="I44" s="137"/>
      <c r="J44" s="136">
        <f ca="1">J42+J43</f>
        <v>0</v>
      </c>
      <c r="K44" s="138">
        <f ca="1">J44-$E44</f>
        <v>0</v>
      </c>
      <c r="L44" s="137"/>
      <c r="M44" s="136">
        <f ca="1">M42+M43</f>
        <v>0</v>
      </c>
      <c r="N44" s="138">
        <f ca="1">M44-$E44</f>
        <v>0</v>
      </c>
      <c r="O44" s="137"/>
      <c r="P44" s="136">
        <f ca="1">P42+P43</f>
        <v>0</v>
      </c>
      <c r="Q44" s="138">
        <f ca="1">P44-$E44</f>
        <v>0</v>
      </c>
      <c r="S44" s="16"/>
      <c r="T44" s="29"/>
    </row>
    <row r="45" spans="1:20" ht="17.649999999999999" customHeight="1">
      <c r="A45" s="29"/>
      <c r="B45" s="16"/>
      <c r="C45" s="39" t="s">
        <v>256</v>
      </c>
      <c r="D45" s="31" t="s">
        <v>250</v>
      </c>
      <c r="E45" s="136">
        <f>(IF('Scenarios &amp; Measures'!$J$30&gt;0, 'Scenarios &amp; Measures'!$J$30, 'Scenarios &amp; Measures'!$J$29)+IF('Scenarios &amp; Measures'!$K$30&gt;0, 'Scenarios &amp; Measures'!$K$30, 'Scenarios &amp; Measures'!$K$29))*'General Project Info'!$K$20/1000</f>
        <v>0</v>
      </c>
      <c r="F45" s="137"/>
      <c r="G45" s="136">
        <f>(IF('Scenarios &amp; Measures'!$J$55&gt;0, 'Scenarios &amp; Measures'!$J$55, 'Scenarios &amp; Measures'!$J$54)+IF('Scenarios &amp; Measures'!$K$55&gt;0, 'Scenarios &amp; Measures'!$K$55, 'Scenarios &amp; Measures'!$K$54))*'General Project Info'!$K$20/1000</f>
        <v>0</v>
      </c>
      <c r="H45" s="138">
        <f t="shared" si="10"/>
        <v>0</v>
      </c>
      <c r="I45" s="137"/>
      <c r="J45" s="136">
        <f>(IF('Scenarios &amp; Measures'!$J$86&gt;0, 'Scenarios &amp; Measures'!$J$86, 'Scenarios &amp; Measures'!$J$85)+IF('Scenarios &amp; Measures'!$K$86&gt;0, 'Scenarios &amp; Measures'!$K$86, 'Scenarios &amp; Measures'!$K$85))*'General Project Info'!$K$20/1000</f>
        <v>0</v>
      </c>
      <c r="K45" s="138">
        <f t="shared" si="11"/>
        <v>0</v>
      </c>
      <c r="L45" s="137"/>
      <c r="M45" s="136">
        <f>(IF('Scenarios &amp; Measures'!$J$116&gt;0, 'Scenarios &amp; Measures'!$J$116, 'Scenarios &amp; Measures'!$J$115)+IF('Scenarios &amp; Measures'!$K$116&gt;0, 'Scenarios &amp; Measures'!$K$116, 'Scenarios &amp; Measures'!$K$115))*'General Project Info'!$K$20/1000</f>
        <v>0</v>
      </c>
      <c r="N45" s="138">
        <f t="shared" ref="N45" si="14">M45-$E45</f>
        <v>0</v>
      </c>
      <c r="O45" s="137"/>
      <c r="P45" s="138">
        <f>(IF('Scenarios &amp; Measures'!$J$146&gt;0, 'Scenarios &amp; Measures'!$J$146, 'Scenarios &amp; Measures'!$J$145)+IF('Scenarios &amp; Measures'!$K$146&gt;0, 'Scenarios &amp; Measures'!$K$146, 'Scenarios &amp; Measures'!$K$145))*'General Project Info'!$K$20/1000</f>
        <v>0</v>
      </c>
      <c r="Q45" s="138">
        <f t="shared" ref="Q45" si="15">P45-$E45</f>
        <v>0</v>
      </c>
      <c r="S45" s="16"/>
      <c r="T45" s="29"/>
    </row>
    <row r="46" spans="1:20" ht="17.649999999999999" hidden="1" customHeight="1">
      <c r="A46" s="30"/>
      <c r="B46" s="16"/>
      <c r="C46" s="39" t="s">
        <v>257</v>
      </c>
      <c r="D46" s="31" t="s">
        <v>250</v>
      </c>
      <c r="E46" s="139" t="e">
        <f ca="1">E44/$Q$12</f>
        <v>#DIV/0!</v>
      </c>
      <c r="F46" s="140"/>
      <c r="G46" s="139" t="e">
        <f ca="1">G44/$Q$12</f>
        <v>#DIV/0!</v>
      </c>
      <c r="H46" s="138" t="e">
        <f ca="1">G46-$E46</f>
        <v>#DIV/0!</v>
      </c>
      <c r="I46" s="140"/>
      <c r="J46" s="139" t="e">
        <f ca="1">J44/$Q$12</f>
        <v>#DIV/0!</v>
      </c>
      <c r="K46" s="138" t="e">
        <f ca="1">J46-$E46</f>
        <v>#DIV/0!</v>
      </c>
      <c r="L46" s="140"/>
      <c r="M46" s="139" t="e">
        <f ca="1">M44/$Q$12</f>
        <v>#DIV/0!</v>
      </c>
      <c r="N46" s="138" t="e">
        <f ca="1">M46-$E46</f>
        <v>#DIV/0!</v>
      </c>
      <c r="O46" s="140"/>
      <c r="P46" s="138" t="e">
        <f ca="1">P44/$Q$12</f>
        <v>#DIV/0!</v>
      </c>
      <c r="Q46" s="138" t="e">
        <f ca="1">P46-$E46</f>
        <v>#DIV/0!</v>
      </c>
      <c r="S46" s="16"/>
      <c r="T46" s="29"/>
    </row>
    <row r="47" spans="1:20" ht="17.649999999999999" hidden="1" customHeight="1">
      <c r="A47" s="29"/>
      <c r="B47" s="16"/>
      <c r="C47" s="39" t="s">
        <v>258</v>
      </c>
      <c r="D47" s="31" t="s">
        <v>250</v>
      </c>
      <c r="E47" s="136">
        <f>IF('Scenarios &amp; Measures'!$J$30&gt;0, ('Scenarios &amp; Measures'!$AI$29+'Scenarios &amp; Measures'!$AK$29)/$Q$11, SUM('Scenarios &amp; Measures'!$AL$14:$AM$27)/$Q$11)</f>
        <v>0</v>
      </c>
      <c r="F47" s="137"/>
      <c r="G47" s="136">
        <f>IF('Scenarios &amp; Measures'!$J$55&lt;&gt;0, ('Scenarios &amp; Measures'!$AI$54+'Scenarios &amp; Measures'!$AK$54)/$Q$11, SUM('Scenarios &amp; Measures'!$AL$39:$AM$52)/$Q$11)</f>
        <v>0</v>
      </c>
      <c r="H47" s="138">
        <f t="shared" si="10"/>
        <v>0</v>
      </c>
      <c r="I47" s="137"/>
      <c r="J47" s="136">
        <f>IF('Scenarios &amp; Measures'!$J$86&lt;&gt;0, ('Scenarios &amp; Measures'!$AI$85+'Scenarios &amp; Measures'!$AK$85)/$Q$11, SUM('Scenarios &amp; Measures'!$AL$70:$AM$83)/$Q$11)</f>
        <v>0</v>
      </c>
      <c r="K47" s="138">
        <f t="shared" si="11"/>
        <v>0</v>
      </c>
      <c r="L47" s="137"/>
      <c r="M47" s="136">
        <f>IF('Scenarios &amp; Measures'!$J$116&lt;&gt;0, ('Scenarios &amp; Measures'!$AI$115+'Scenarios &amp; Measures'!$AK$115)/$Q$11, SUM('Scenarios &amp; Measures'!$AL$100:$AM$113)/$Q$11)</f>
        <v>0</v>
      </c>
      <c r="N47" s="138">
        <f>M47-$E47</f>
        <v>0</v>
      </c>
      <c r="O47" s="137"/>
      <c r="P47" s="138">
        <f>IF('Scenarios &amp; Measures'!$J$146&lt;&gt;0, ('Scenarios &amp; Measures'!$AI$145+'Scenarios &amp; Measures'!$AK$145)/$Q$11, SUM('Scenarios &amp; Measures'!$AL$130:$AM$143)/$Q$11)</f>
        <v>0</v>
      </c>
      <c r="Q47" s="138">
        <f>P47-$E47</f>
        <v>0</v>
      </c>
      <c r="S47" s="16"/>
      <c r="T47" s="29"/>
    </row>
    <row r="48" spans="1:20" ht="17.649999999999999" hidden="1" customHeight="1">
      <c r="A48" s="29"/>
      <c r="B48" s="16"/>
      <c r="C48" s="39" t="s">
        <v>259</v>
      </c>
      <c r="D48" s="31" t="s">
        <v>250</v>
      </c>
      <c r="E48" s="136">
        <f>IF('Scenarios &amp; Measures'!$K$30&gt;0, 'Scenarios &amp; Measures'!$AI$30/$Q$11, SUM('Scenarios &amp; Measures'!$AN$14:$AN$27)/$Q$11)</f>
        <v>0</v>
      </c>
      <c r="F48" s="137"/>
      <c r="G48" s="136">
        <f>IF('Scenarios &amp; Measures'!$K$55&lt;&gt;0, 'Scenarios &amp; Measures'!$AI$55/$Q$11, SUM('Scenarios &amp; Measures'!$AN$39:$AN$52)/$Q$11)</f>
        <v>0</v>
      </c>
      <c r="H48" s="138">
        <f t="shared" si="10"/>
        <v>0</v>
      </c>
      <c r="I48" s="137"/>
      <c r="J48" s="136">
        <f>IF('Scenarios &amp; Measures'!$K$86&lt;&gt;0, 'Scenarios &amp; Measures'!$AI$86/$Q$11, SUM('Scenarios &amp; Measures'!$AN$70:$AN$83)/$Q$11)</f>
        <v>0</v>
      </c>
      <c r="K48" s="138">
        <f t="shared" si="11"/>
        <v>0</v>
      </c>
      <c r="L48" s="137"/>
      <c r="M48" s="136">
        <f>IF('Scenarios &amp; Measures'!$K$116&lt;&gt;0, 'Scenarios &amp; Measures'!$AI$116/$Q$11, SUM('Scenarios &amp; Measures'!$AN$100:$AN$113)/$Q$11)</f>
        <v>0</v>
      </c>
      <c r="N48" s="138">
        <f t="shared" ref="N48:N54" si="16">M48-$E48</f>
        <v>0</v>
      </c>
      <c r="O48" s="137"/>
      <c r="P48" s="138">
        <f>IF('Scenarios &amp; Measures'!$K$146&lt;&gt;0, 'Scenarios &amp; Measures'!$AI$146/$Q$11, SUM('Scenarios &amp; Measures'!$AN$130:$AN$143)/$Q$11)</f>
        <v>0</v>
      </c>
      <c r="Q48" s="138">
        <f t="shared" ref="Q48:Q54" si="17">P48-$E48</f>
        <v>0</v>
      </c>
      <c r="S48" s="16"/>
      <c r="T48" s="29"/>
    </row>
    <row r="49" spans="1:20" ht="17.649999999999999" hidden="1" customHeight="1">
      <c r="A49" s="29"/>
      <c r="B49" s="16"/>
      <c r="C49" s="39" t="s">
        <v>260</v>
      </c>
      <c r="D49" s="31" t="s">
        <v>250</v>
      </c>
      <c r="E49" s="136">
        <f>E47+E48</f>
        <v>0</v>
      </c>
      <c r="F49" s="137"/>
      <c r="G49" s="136">
        <f>G47+G48</f>
        <v>0</v>
      </c>
      <c r="H49" s="138">
        <f t="shared" si="10"/>
        <v>0</v>
      </c>
      <c r="I49" s="137"/>
      <c r="J49" s="136">
        <f>J47+J48</f>
        <v>0</v>
      </c>
      <c r="K49" s="138">
        <f t="shared" si="11"/>
        <v>0</v>
      </c>
      <c r="L49" s="137"/>
      <c r="M49" s="136">
        <f>M47+M48</f>
        <v>0</v>
      </c>
      <c r="N49" s="138">
        <f t="shared" si="16"/>
        <v>0</v>
      </c>
      <c r="O49" s="137"/>
      <c r="P49" s="138">
        <f>P47+P48</f>
        <v>0</v>
      </c>
      <c r="Q49" s="138">
        <f t="shared" si="17"/>
        <v>0</v>
      </c>
      <c r="S49" s="16"/>
      <c r="T49" s="29"/>
    </row>
    <row r="50" spans="1:20" ht="17.649999999999999" customHeight="1">
      <c r="A50" s="29"/>
      <c r="B50" s="16"/>
      <c r="C50" s="39" t="s">
        <v>261</v>
      </c>
      <c r="D50" s="31" t="s">
        <v>250</v>
      </c>
      <c r="E50" s="136">
        <f>SUM('Scenarios &amp; Measures'!$AH$29:$AH$32)+SUM('Scenarios &amp; Measures'!$AJ$29:$AJ$31)</f>
        <v>0</v>
      </c>
      <c r="F50" s="137"/>
      <c r="G50" s="136">
        <f>SUM('Scenarios &amp; Measures'!$AH$54:$AH$57)+SUM('Scenarios &amp; Measures'!$AJ$54:$AJ$57)</f>
        <v>0</v>
      </c>
      <c r="H50" s="138">
        <f t="shared" si="10"/>
        <v>0</v>
      </c>
      <c r="I50" s="137"/>
      <c r="J50" s="136">
        <f>SUM('Scenarios &amp; Measures'!$AH$85:$AH$88)+SUM('Scenarios &amp; Measures'!$AJ$85:$AJ$87)</f>
        <v>0</v>
      </c>
      <c r="K50" s="138">
        <f t="shared" si="11"/>
        <v>0</v>
      </c>
      <c r="L50" s="137"/>
      <c r="M50" s="136">
        <f>SUM('Scenarios &amp; Measures'!$AH$115:$AH$118)+SUM('Scenarios &amp; Measures'!$AJ$115:$AJ$117)</f>
        <v>0</v>
      </c>
      <c r="N50" s="138">
        <f t="shared" si="16"/>
        <v>0</v>
      </c>
      <c r="O50" s="137"/>
      <c r="P50" s="138">
        <f>SUM('Scenarios &amp; Measures'!$AH$145:$AH$148)+SUM('Scenarios &amp; Measures'!$AJ$145:$AJ$147)</f>
        <v>0</v>
      </c>
      <c r="Q50" s="138">
        <f t="shared" si="17"/>
        <v>0</v>
      </c>
      <c r="S50" s="16"/>
      <c r="T50" s="29"/>
    </row>
    <row r="51" spans="1:20" ht="17.649999999999999" hidden="1" customHeight="1">
      <c r="A51" s="30"/>
      <c r="B51" s="16"/>
      <c r="C51" s="39" t="s">
        <v>262</v>
      </c>
      <c r="D51" s="31" t="s">
        <v>250</v>
      </c>
      <c r="E51" s="139" t="e">
        <f>E49/$Q$12</f>
        <v>#DIV/0!</v>
      </c>
      <c r="F51" s="140"/>
      <c r="G51" s="139" t="e">
        <f>G49/$Q$12</f>
        <v>#DIV/0!</v>
      </c>
      <c r="H51" s="138" t="e">
        <f t="shared" si="10"/>
        <v>#DIV/0!</v>
      </c>
      <c r="I51" s="140"/>
      <c r="J51" s="139" t="e">
        <f>J49/$Q$12</f>
        <v>#DIV/0!</v>
      </c>
      <c r="K51" s="138" t="e">
        <f t="shared" si="11"/>
        <v>#DIV/0!</v>
      </c>
      <c r="L51" s="140"/>
      <c r="M51" s="139" t="e">
        <f>M49/$Q$12</f>
        <v>#DIV/0!</v>
      </c>
      <c r="N51" s="138" t="e">
        <f t="shared" si="16"/>
        <v>#DIV/0!</v>
      </c>
      <c r="O51" s="140"/>
      <c r="P51" s="138" t="e">
        <f>P49/$Q$12</f>
        <v>#DIV/0!</v>
      </c>
      <c r="Q51" s="138" t="e">
        <f t="shared" si="17"/>
        <v>#DIV/0!</v>
      </c>
      <c r="S51" s="16"/>
      <c r="T51" s="29"/>
    </row>
    <row r="52" spans="1:20" ht="17.649999999999999" hidden="1" customHeight="1">
      <c r="A52" s="29"/>
      <c r="B52" s="16"/>
      <c r="C52" s="39" t="s">
        <v>263</v>
      </c>
      <c r="D52" s="31" t="s">
        <v>250</v>
      </c>
      <c r="E52" s="136">
        <f>IF('Scenarios &amp; Measures'!$P$30&gt;0, 'Scenarios &amp; Measures'!$AA$30/'Scenarios &amp; Measures'!$Y$10, SUM('Scenarios &amp; Measures'!$AH$14:$AH$27)/'Scenarios &amp; Measures'!$Y$10)</f>
        <v>0</v>
      </c>
      <c r="F52" s="137"/>
      <c r="G52" s="136">
        <f>IF('Scenarios &amp; Measures'!$P$55&lt;&gt;0, 'Scenarios &amp; Measures'!$AA$55/'Scenarios &amp; Measures'!$Y$10, SUM('Scenarios &amp; Measures'!$AH$39:$AH$52)/'Scenarios &amp; Measures'!$Y$10)</f>
        <v>0</v>
      </c>
      <c r="H52" s="138">
        <f t="shared" si="10"/>
        <v>0</v>
      </c>
      <c r="I52" s="137"/>
      <c r="J52" s="136">
        <f>IF('Scenarios &amp; Measures'!$P$86&lt;&gt;0, 'Scenarios &amp; Measures'!$AA$86/'Scenarios &amp; Measures'!$Y$10, SUM('Scenarios &amp; Measures'!$AH$70:$AH$83)/'Scenarios &amp; Measures'!$Y$10)</f>
        <v>0</v>
      </c>
      <c r="K52" s="138">
        <f t="shared" si="11"/>
        <v>0</v>
      </c>
      <c r="L52" s="137"/>
      <c r="M52" s="136">
        <f>IF('Scenarios &amp; Measures'!$P$116&lt;&gt;0, 'Scenarios &amp; Measures'!$AA$116/'Scenarios &amp; Measures'!$Y$10, SUM('Scenarios &amp; Measures'!$AH$100:$AH$113)/'Scenarios &amp; Measures'!$Y$10)</f>
        <v>0</v>
      </c>
      <c r="N52" s="138">
        <f t="shared" si="16"/>
        <v>0</v>
      </c>
      <c r="O52" s="137"/>
      <c r="P52" s="138">
        <f>IF('Scenarios &amp; Measures'!$P$146&lt;&gt;0, 'Scenarios &amp; Measures'!$AA$146/'Scenarios &amp; Measures'!$Y$10, SUM('Scenarios &amp; Measures'!$AH$130:$AH$143)/'Scenarios &amp; Measures'!$Y$10)</f>
        <v>0</v>
      </c>
      <c r="Q52" s="138">
        <f t="shared" si="17"/>
        <v>0</v>
      </c>
      <c r="S52" s="16"/>
      <c r="T52" s="29"/>
    </row>
    <row r="53" spans="1:20" ht="17.649999999999999" customHeight="1">
      <c r="A53" s="29"/>
      <c r="B53" s="16"/>
      <c r="C53" s="39" t="s">
        <v>204</v>
      </c>
      <c r="D53" s="31" t="s">
        <v>250</v>
      </c>
      <c r="E53" s="136">
        <f>IF('Scenarios &amp; Measures'!$P$30&lt;&gt;0, 'Scenarios &amp; Measures'!$P$30, 'Scenarios &amp; Measures'!$P$29)</f>
        <v>0</v>
      </c>
      <c r="F53" s="137"/>
      <c r="G53" s="136">
        <f>IF('Scenarios &amp; Measures'!$P$55&lt;&gt;0, 'Scenarios &amp; Measures'!$P$55, 'Scenarios &amp; Measures'!$P$54)</f>
        <v>0</v>
      </c>
      <c r="H53" s="138">
        <f t="shared" si="10"/>
        <v>0</v>
      </c>
      <c r="I53" s="137"/>
      <c r="J53" s="136">
        <f>IF('Scenarios &amp; Measures'!$P$86&lt;&gt;0, 'Scenarios &amp; Measures'!$P$86, 'Scenarios &amp; Measures'!$P$85)</f>
        <v>0</v>
      </c>
      <c r="K53" s="138">
        <f t="shared" si="11"/>
        <v>0</v>
      </c>
      <c r="L53" s="137"/>
      <c r="M53" s="136">
        <f>IF('Scenarios &amp; Measures'!$P$116&lt;&gt;0, 'Scenarios &amp; Measures'!$P$116, 'Scenarios &amp; Measures'!$P$115)</f>
        <v>0</v>
      </c>
      <c r="N53" s="138">
        <f t="shared" si="16"/>
        <v>0</v>
      </c>
      <c r="O53" s="137"/>
      <c r="P53" s="138">
        <f>IF('Scenarios &amp; Measures'!$P$146&lt;&gt;0, 'Scenarios &amp; Measures'!$P$146, 'Scenarios &amp; Measures'!$P$145)</f>
        <v>0</v>
      </c>
      <c r="Q53" s="138">
        <f t="shared" si="17"/>
        <v>0</v>
      </c>
      <c r="S53" s="16"/>
      <c r="T53" s="29"/>
    </row>
    <row r="54" spans="1:20" ht="17.649999999999999" hidden="1" customHeight="1">
      <c r="A54" s="30"/>
      <c r="B54" s="16"/>
      <c r="C54" s="39" t="s">
        <v>264</v>
      </c>
      <c r="D54" s="31" t="s">
        <v>250</v>
      </c>
      <c r="E54" s="139" t="e">
        <f>E52/$Q$12</f>
        <v>#DIV/0!</v>
      </c>
      <c r="F54" s="140"/>
      <c r="G54" s="139" t="e">
        <f>G52/$Q$12</f>
        <v>#DIV/0!</v>
      </c>
      <c r="H54" s="138" t="e">
        <f t="shared" si="10"/>
        <v>#DIV/0!</v>
      </c>
      <c r="I54" s="140"/>
      <c r="J54" s="139" t="e">
        <f>J52/$Q$12</f>
        <v>#DIV/0!</v>
      </c>
      <c r="K54" s="138" t="e">
        <f t="shared" si="11"/>
        <v>#DIV/0!</v>
      </c>
      <c r="L54" s="140"/>
      <c r="M54" s="139" t="e">
        <f>M52/$Q$12</f>
        <v>#DIV/0!</v>
      </c>
      <c r="N54" s="138" t="e">
        <f t="shared" si="16"/>
        <v>#DIV/0!</v>
      </c>
      <c r="O54" s="140"/>
      <c r="P54" s="138" t="e">
        <f>P52/$Q$12</f>
        <v>#DIV/0!</v>
      </c>
      <c r="Q54" s="138" t="e">
        <f t="shared" si="17"/>
        <v>#DIV/0!</v>
      </c>
      <c r="S54" s="16"/>
      <c r="T54" s="29"/>
    </row>
    <row r="55" spans="1:20" ht="17.649999999999999" hidden="1" customHeight="1">
      <c r="A55" s="29"/>
      <c r="B55" s="16"/>
      <c r="C55" s="39" t="s">
        <v>265</v>
      </c>
      <c r="D55" s="31" t="s">
        <v>250</v>
      </c>
      <c r="E55" s="136">
        <f ca="1">E52+E49+E44+E39</f>
        <v>0</v>
      </c>
      <c r="F55" s="137"/>
      <c r="G55" s="136">
        <f ca="1">G52+G49+G44+G39</f>
        <v>0</v>
      </c>
      <c r="H55" s="138">
        <f ca="1">G55-$E55</f>
        <v>0</v>
      </c>
      <c r="I55" s="137"/>
      <c r="J55" s="136">
        <f ca="1">J52+J49+J44+J39</f>
        <v>223162.1229068324</v>
      </c>
      <c r="K55" s="138">
        <f ca="1">J55-$E55</f>
        <v>223162.1229068324</v>
      </c>
      <c r="L55" s="137"/>
      <c r="M55" s="136">
        <f ca="1">M52+M49+M44+M39</f>
        <v>0</v>
      </c>
      <c r="N55" s="138">
        <f ca="1">M55-$E55</f>
        <v>0</v>
      </c>
      <c r="O55" s="137"/>
      <c r="P55" s="138">
        <f ca="1">P52+P49+P44+P39</f>
        <v>0</v>
      </c>
      <c r="Q55" s="138">
        <f ca="1">P55-$E55</f>
        <v>0</v>
      </c>
      <c r="S55" s="16"/>
      <c r="T55" s="29"/>
    </row>
    <row r="56" spans="1:20" ht="17.649999999999999" customHeight="1">
      <c r="A56" s="29"/>
      <c r="B56" s="16"/>
      <c r="C56" s="174" t="s">
        <v>266</v>
      </c>
      <c r="D56" s="192" t="s">
        <v>250</v>
      </c>
      <c r="E56" s="128">
        <f>E53+E50+E45+E40</f>
        <v>0</v>
      </c>
      <c r="F56" s="98"/>
      <c r="G56" s="128">
        <f t="shared" ref="G56" si="18">G53+G50+G45+G40</f>
        <v>0</v>
      </c>
      <c r="H56" s="129">
        <f>G56-$E$56</f>
        <v>0</v>
      </c>
      <c r="I56" s="98"/>
      <c r="J56" s="128">
        <f>J53+J50+J45+J40</f>
        <v>300000</v>
      </c>
      <c r="K56" s="129">
        <f>J56-$E$56</f>
        <v>300000</v>
      </c>
      <c r="L56" s="98"/>
      <c r="M56" s="128">
        <f>M53+M50+M45+M40</f>
        <v>0</v>
      </c>
      <c r="N56" s="129">
        <f>M56-$E$56</f>
        <v>0</v>
      </c>
      <c r="O56" s="98"/>
      <c r="P56" s="129">
        <f>P53+P50+P45+P40</f>
        <v>0</v>
      </c>
      <c r="Q56" s="129">
        <f>P56-$E$56</f>
        <v>0</v>
      </c>
      <c r="S56" s="16"/>
      <c r="T56" s="29"/>
    </row>
    <row r="57" spans="1:20" ht="17.649999999999999" customHeight="1">
      <c r="A57" s="29"/>
      <c r="B57" s="16"/>
      <c r="C57" s="39" t="s">
        <v>267</v>
      </c>
      <c r="D57" s="31" t="s">
        <v>252</v>
      </c>
      <c r="E57" s="139">
        <f ca="1">IFERROR(E54+E51+E46+E41, 0)</f>
        <v>0</v>
      </c>
      <c r="F57" s="140"/>
      <c r="G57" s="139">
        <f ca="1">IFERROR(G54+G51+G46+G41, 0)</f>
        <v>0</v>
      </c>
      <c r="H57" s="141">
        <f ca="1">G57-$E57</f>
        <v>0</v>
      </c>
      <c r="I57" s="140"/>
      <c r="J57" s="139">
        <f ca="1">IFERROR(J54+J51+J46+J41, 0)</f>
        <v>0</v>
      </c>
      <c r="K57" s="141">
        <f ca="1">J57-$E57</f>
        <v>0</v>
      </c>
      <c r="L57" s="140"/>
      <c r="M57" s="139">
        <f ca="1">IFERROR(M54+M51+M46+M41, 0)</f>
        <v>0</v>
      </c>
      <c r="N57" s="141">
        <f ca="1">M57-$E57</f>
        <v>0</v>
      </c>
      <c r="O57" s="140"/>
      <c r="P57" s="141">
        <f ca="1">IFERROR(P54+P51+P46+P41, 0)</f>
        <v>0</v>
      </c>
      <c r="Q57" s="141">
        <f ca="1">P57-$E57</f>
        <v>0</v>
      </c>
      <c r="S57" s="16"/>
      <c r="T57" s="29"/>
    </row>
    <row r="58" spans="1:20" ht="17.649999999999999" customHeight="1">
      <c r="A58" s="29"/>
      <c r="B58" s="16"/>
      <c r="C58" s="39"/>
      <c r="D58" s="31"/>
      <c r="E58" s="140"/>
      <c r="F58" s="140"/>
      <c r="G58" s="140"/>
      <c r="H58" s="177"/>
      <c r="I58" s="140"/>
      <c r="J58" s="140"/>
      <c r="K58" s="177"/>
      <c r="L58" s="140"/>
      <c r="M58" s="140"/>
      <c r="N58" s="177"/>
      <c r="O58" s="140"/>
      <c r="P58" s="140"/>
      <c r="Q58" s="177"/>
      <c r="S58" s="16"/>
      <c r="T58" s="29"/>
    </row>
    <row r="59" spans="1:20" ht="16.5" customHeight="1">
      <c r="A59" s="29"/>
      <c r="B59" s="16"/>
      <c r="C59" s="173" t="s">
        <v>268</v>
      </c>
      <c r="D59" s="31"/>
      <c r="E59" s="45"/>
      <c r="F59" s="45"/>
      <c r="G59" s="45"/>
      <c r="H59" s="45"/>
      <c r="I59" s="45"/>
      <c r="J59" s="45"/>
      <c r="K59" s="45"/>
      <c r="L59" s="45"/>
      <c r="M59" s="45"/>
      <c r="N59" s="45"/>
      <c r="O59" s="45"/>
      <c r="P59" s="45"/>
      <c r="Q59" s="45"/>
      <c r="S59" s="16"/>
      <c r="T59" s="29"/>
    </row>
    <row r="60" spans="1:20" ht="15" hidden="1" customHeight="1">
      <c r="A60" s="29"/>
      <c r="B60" s="21" t="s">
        <v>242</v>
      </c>
      <c r="C60" s="39" t="s">
        <v>246</v>
      </c>
      <c r="D60" s="31" t="s">
        <v>188</v>
      </c>
      <c r="E60" s="112">
        <f>IF('Scenarios &amp; Measures'!$I$30&gt;0, 'Scenarios &amp; Measures'!$I$30*SUMIF('Scenarios &amp; Measures'!$U$14:$U$27, 1, 'Scenarios &amp; Measures'!$W$14:$W$27)/'Scenarios &amp; Measures'!$I$29, SUMIF('Scenarios &amp; Measures'!$U$14:$U$27, 1, 'Scenarios &amp; Measures'!$W$14:$W$27))</f>
        <v>0</v>
      </c>
      <c r="F60" s="97"/>
      <c r="G60" s="135">
        <f>IF('Scenarios &amp; Measures'!$I$55&gt;0, 'Scenarios &amp; Measures'!$I$55*SUMIF('Scenarios &amp; Measures'!$U$39:$U$52, 1, 'Scenarios &amp; Measures'!$W$39:$W$52)/'Scenarios &amp; Measures'!$I$54, SUMIF('Scenarios &amp; Measures'!$U$39:$U$52, 1, 'Scenarios &amp; Measures'!$W$39:$W$52))</f>
        <v>0</v>
      </c>
      <c r="H60" s="113">
        <f t="shared" ref="H60:H71" si="19">G60-$E60</f>
        <v>0</v>
      </c>
      <c r="I60" s="97"/>
      <c r="J60" s="135">
        <f>IF('Scenarios &amp; Measures'!$I$86&gt;0, 'Scenarios &amp; Measures'!$I$86*SUMIF('Scenarios &amp; Measures'!$U$70:$U$83, 1, 'Scenarios &amp; Measures'!$W$70:$W$83)/'Scenarios &amp; Measures'!$I$85, SUMIF('Scenarios &amp; Measures'!$U$70:$U$83, 1, 'Scenarios &amp; Measures'!$W$70:$W$83))</f>
        <v>0</v>
      </c>
      <c r="K60" s="113">
        <f t="shared" ref="K60:K71" si="20">J60-$E60</f>
        <v>0</v>
      </c>
      <c r="L60" s="97"/>
      <c r="M60" s="135">
        <f>IF('Scenarios &amp; Measures'!$I$116&gt;0, 'Scenarios &amp; Measures'!$I$116*SUMIF('Scenarios &amp; Measures'!$U$100:$U$113, 1, 'Scenarios &amp; Measures'!$W$100:$W$113)/'Scenarios &amp; Measures'!$I$115, SUMIF('Scenarios &amp; Measures'!$U$100:$U$113, 1, 'Scenarios &amp; Measures'!$W$100:$W$113))</f>
        <v>0</v>
      </c>
      <c r="N60" s="113">
        <f t="shared" ref="N60:N69" si="21">M60-$E60</f>
        <v>0</v>
      </c>
      <c r="O60" s="97"/>
      <c r="P60" s="135">
        <f>IF('Scenarios &amp; Measures'!$I$146&gt;0, 'Scenarios &amp; Measures'!$I$146*SUMIF('Scenarios &amp; Measures'!$U$130:$U$143, 1, 'Scenarios &amp; Measures'!$W$130:$W$143)/'Scenarios &amp; Measures'!$I$145, SUMIF('Scenarios &amp; Measures'!$U$130:$U$143, 1, 'Scenarios &amp; Measures'!$W$130:$W$143))</f>
        <v>0</v>
      </c>
      <c r="Q60" s="113">
        <f t="shared" ref="Q60:Q61" si="22">P60-$E60</f>
        <v>0</v>
      </c>
      <c r="S60" s="16"/>
      <c r="T60" s="29"/>
    </row>
    <row r="61" spans="1:20" ht="15" hidden="1" customHeight="1">
      <c r="A61" s="29"/>
      <c r="B61" s="21" t="s">
        <v>242</v>
      </c>
      <c r="C61" s="39" t="s">
        <v>247</v>
      </c>
      <c r="D61" s="31" t="s">
        <v>188</v>
      </c>
      <c r="E61" s="112">
        <f>IF('Scenarios &amp; Measures'!$I$30&gt;0, SUMIF('Scenarios &amp; Measures'!$U$14:$U$27, 0, 'Scenarios &amp; Measures'!$W$14:$W$27)/'Scenarios &amp; Measures'!$I$29, SUMIF('Scenarios &amp; Measures'!$U$14:$U$27, 0, 'Scenarios &amp; Measures'!$W$14:$W$27))</f>
        <v>0</v>
      </c>
      <c r="F61" s="97"/>
      <c r="G61" s="135">
        <f>IF('Scenarios &amp; Measures'!$I$55&gt;0, SUMIF('Scenarios &amp; Measures'!$U$39:$U$52, 0, 'Scenarios &amp; Measures'!$W$39:$W$52)/'Scenarios &amp; Measures'!$I$54, SUMIF('Scenarios &amp; Measures'!$U$39:$U$54, 0, 'Scenarios &amp; Measures'!$W$39:$W$54))</f>
        <v>0</v>
      </c>
      <c r="H61" s="113">
        <f t="shared" si="19"/>
        <v>0</v>
      </c>
      <c r="I61" s="97"/>
      <c r="J61" s="135">
        <f>IF('Scenarios &amp; Measures'!$I$86&gt;0, SUMIF('Scenarios &amp; Measures'!$U$70:$U$83, 0, 'Scenarios &amp; Measures'!$W$70:$W$83)/'Scenarios &amp; Measures'!$I$85, SUMIF('Scenarios &amp; Measures'!$U$70:$U$83, 0, 'Scenarios &amp; Measures'!$W$70:$W$83))</f>
        <v>4463242.4581366479</v>
      </c>
      <c r="K61" s="113">
        <f t="shared" si="20"/>
        <v>4463242.4581366479</v>
      </c>
      <c r="L61" s="97"/>
      <c r="M61" s="135">
        <f>IF('Scenarios &amp; Measures'!$I$116&gt;0, SUMIF('Scenarios &amp; Measures'!$U$100:$U$113, 0, 'Scenarios &amp; Measures'!$W$100:$W$113)/'Scenarios &amp; Measures'!$I$115, SUMIF('Scenarios &amp; Measures'!$U$100:$U$113, 0, 'Scenarios &amp; Measures'!$W$100:$W$113))</f>
        <v>0</v>
      </c>
      <c r="N61" s="113">
        <f t="shared" si="21"/>
        <v>0</v>
      </c>
      <c r="O61" s="97"/>
      <c r="P61" s="135">
        <f>IF('Scenarios &amp; Measures'!$I$146&gt;0, SUMIF('Scenarios &amp; Measures'!$U$130:$U$143, 0, 'Scenarios &amp; Measures'!$W$130:$W$143)/'Scenarios &amp; Measures'!$I$145, SUMIF('Scenarios &amp; Measures'!$U$130:$U$143, 0, 'Scenarios &amp; Measures'!$W$130:$W$143))</f>
        <v>0</v>
      </c>
      <c r="Q61" s="113">
        <f t="shared" si="22"/>
        <v>0</v>
      </c>
      <c r="S61" s="16"/>
      <c r="T61" s="29"/>
    </row>
    <row r="62" spans="1:20" ht="17.25" customHeight="1">
      <c r="A62" s="29"/>
      <c r="B62" s="16"/>
      <c r="C62" s="39" t="s">
        <v>189</v>
      </c>
      <c r="D62" s="31" t="s">
        <v>250</v>
      </c>
      <c r="E62" s="136">
        <f>E61+E60</f>
        <v>0</v>
      </c>
      <c r="F62" s="137"/>
      <c r="G62" s="136">
        <f>G61+G60</f>
        <v>0</v>
      </c>
      <c r="H62" s="138">
        <f t="shared" si="19"/>
        <v>0</v>
      </c>
      <c r="I62" s="137"/>
      <c r="J62" s="136">
        <f>J61+J60</f>
        <v>4463242.4581366479</v>
      </c>
      <c r="K62" s="138">
        <f t="shared" si="20"/>
        <v>4463242.4581366479</v>
      </c>
      <c r="L62" s="137"/>
      <c r="M62" s="136">
        <f>M61+M60</f>
        <v>0</v>
      </c>
      <c r="N62" s="138">
        <f t="shared" si="21"/>
        <v>0</v>
      </c>
      <c r="O62" s="137"/>
      <c r="P62" s="136">
        <f>P61+P60</f>
        <v>0</v>
      </c>
      <c r="Q62" s="138">
        <f>P62-$E62</f>
        <v>0</v>
      </c>
      <c r="S62" s="16"/>
      <c r="T62" s="29"/>
    </row>
    <row r="63" spans="1:20" ht="18.399999999999999" hidden="1">
      <c r="A63" s="29" t="s">
        <v>269</v>
      </c>
      <c r="B63" s="16"/>
      <c r="C63" s="39" t="s">
        <v>253</v>
      </c>
      <c r="D63" s="31" t="s">
        <v>250</v>
      </c>
      <c r="E63" s="136">
        <f ca="1">SUM('Scenarios &amp; Measures'!$AI$14:$AI$27)</f>
        <v>0</v>
      </c>
      <c r="F63" s="137"/>
      <c r="G63" s="135">
        <f ca="1">SUM('Scenarios &amp; Measures'!$AI$39:$AI$52)</f>
        <v>0</v>
      </c>
      <c r="H63" s="178">
        <f t="shared" ref="H63:H70" ca="1" si="23">G63-$E63</f>
        <v>0</v>
      </c>
      <c r="I63" s="97"/>
      <c r="J63" s="135">
        <f ca="1">SUM('Scenarios &amp; Measures'!AI70:AI83)</f>
        <v>0</v>
      </c>
      <c r="K63" s="178">
        <f t="shared" ref="K63:K68" ca="1" si="24">J63-$E63</f>
        <v>0</v>
      </c>
      <c r="L63" s="97"/>
      <c r="M63" s="135">
        <f ca="1">SUM('Scenarios &amp; Measures'!AI100:AI113)</f>
        <v>0</v>
      </c>
      <c r="N63" s="178">
        <f t="shared" ref="N63:N68" ca="1" si="25">M63-$E63</f>
        <v>0</v>
      </c>
      <c r="O63" s="97"/>
      <c r="P63" s="135">
        <f ca="1">SUM('Scenarios &amp; Measures'!AI130:AI143)</f>
        <v>0</v>
      </c>
      <c r="Q63" s="178">
        <f t="shared" ref="Q63:Q70" ca="1" si="26">P63-$E63</f>
        <v>0</v>
      </c>
      <c r="S63" s="16"/>
      <c r="T63" s="29"/>
    </row>
    <row r="64" spans="1:20" ht="18.399999999999999" hidden="1">
      <c r="A64" s="29" t="s">
        <v>269</v>
      </c>
      <c r="B64" s="16"/>
      <c r="C64" s="39" t="s">
        <v>254</v>
      </c>
      <c r="D64" s="31" t="s">
        <v>250</v>
      </c>
      <c r="E64" s="136">
        <f ca="1">SUM('Scenarios &amp; Measures'!$AJ$14:$AJ$27)</f>
        <v>0</v>
      </c>
      <c r="F64" s="137"/>
      <c r="G64" s="135">
        <f ca="1">SUM('Scenarios &amp; Measures'!$AJ$39:$AJ$52)</f>
        <v>0</v>
      </c>
      <c r="H64" s="138">
        <f t="shared" ca="1" si="23"/>
        <v>0</v>
      </c>
      <c r="I64" s="137"/>
      <c r="J64" s="135">
        <f ca="1">SUM('Scenarios &amp; Measures'!$AJ70:$AJ$83)</f>
        <v>0</v>
      </c>
      <c r="K64" s="178">
        <f t="shared" ca="1" si="24"/>
        <v>0</v>
      </c>
      <c r="L64" s="97"/>
      <c r="M64" s="135">
        <f ca="1">SUM('Scenarios &amp; Measures'!$AJ$100:$AJ$113)</f>
        <v>0</v>
      </c>
      <c r="N64" s="178">
        <f t="shared" ca="1" si="25"/>
        <v>0</v>
      </c>
      <c r="O64" s="97"/>
      <c r="P64" s="135">
        <f ca="1">SUM('Scenarios &amp; Measures'!$AJ$130:$AJ$143)</f>
        <v>0</v>
      </c>
      <c r="Q64" s="178">
        <f t="shared" ca="1" si="26"/>
        <v>0</v>
      </c>
      <c r="S64" s="16"/>
      <c r="T64" s="29"/>
    </row>
    <row r="65" spans="1:21" ht="17.25" customHeight="1">
      <c r="A65" s="29"/>
      <c r="B65" s="16"/>
      <c r="C65" s="39" t="s">
        <v>256</v>
      </c>
      <c r="D65" s="31" t="s">
        <v>250</v>
      </c>
      <c r="E65" s="136">
        <f ca="1">E63+E64</f>
        <v>0</v>
      </c>
      <c r="F65" s="137"/>
      <c r="G65" s="136">
        <f ca="1">G63+G64</f>
        <v>0</v>
      </c>
      <c r="H65" s="138">
        <f t="shared" ca="1" si="23"/>
        <v>0</v>
      </c>
      <c r="I65" s="137"/>
      <c r="J65" s="136">
        <f ca="1">J63+J64</f>
        <v>0</v>
      </c>
      <c r="K65" s="138">
        <f t="shared" ca="1" si="24"/>
        <v>0</v>
      </c>
      <c r="L65" s="137"/>
      <c r="M65" s="136">
        <f ca="1">M63+M64</f>
        <v>0</v>
      </c>
      <c r="N65" s="138">
        <f t="shared" ca="1" si="25"/>
        <v>0</v>
      </c>
      <c r="O65" s="137"/>
      <c r="P65" s="136">
        <f ca="1">P63+P64</f>
        <v>0</v>
      </c>
      <c r="Q65" s="138">
        <f t="shared" ca="1" si="26"/>
        <v>0</v>
      </c>
      <c r="S65" s="16"/>
      <c r="T65" s="29"/>
      <c r="U65" s="24"/>
    </row>
    <row r="66" spans="1:21" ht="18.399999999999999" hidden="1">
      <c r="A66" s="29" t="s">
        <v>269</v>
      </c>
      <c r="B66" s="16"/>
      <c r="C66" s="39" t="s">
        <v>270</v>
      </c>
      <c r="D66" s="31" t="s">
        <v>250</v>
      </c>
      <c r="E66" s="136">
        <f>SUM('Scenarios &amp; Measures'!$AL$14:$AM$27)</f>
        <v>0</v>
      </c>
      <c r="F66" s="137"/>
      <c r="G66" s="135">
        <f>SUM('Scenarios &amp; Measures'!$AL$39:$AM$52)</f>
        <v>0</v>
      </c>
      <c r="H66" s="138">
        <f t="shared" si="23"/>
        <v>0</v>
      </c>
      <c r="I66" s="137"/>
      <c r="J66" s="135">
        <f>SUM('Scenarios &amp; Measures'!$AL$70:$AM$83)</f>
        <v>0</v>
      </c>
      <c r="K66" s="178">
        <f t="shared" si="24"/>
        <v>0</v>
      </c>
      <c r="L66" s="97"/>
      <c r="M66" s="135">
        <f>SUM('Scenarios &amp; Measures'!$AL$100:$AM$113)</f>
        <v>0</v>
      </c>
      <c r="N66" s="178">
        <f t="shared" si="25"/>
        <v>0</v>
      </c>
      <c r="O66" s="97"/>
      <c r="P66" s="135">
        <f>SUM('Scenarios &amp; Measures'!$AL$130:$AM$143)</f>
        <v>0</v>
      </c>
      <c r="Q66" s="178">
        <f t="shared" si="26"/>
        <v>0</v>
      </c>
      <c r="S66" s="16"/>
      <c r="T66" s="29"/>
    </row>
    <row r="67" spans="1:21" ht="18.399999999999999" hidden="1">
      <c r="A67" s="29" t="s">
        <v>269</v>
      </c>
      <c r="B67" s="16"/>
      <c r="C67" s="39" t="s">
        <v>271</v>
      </c>
      <c r="D67" s="31" t="s">
        <v>250</v>
      </c>
      <c r="E67" s="136">
        <f>SUM('Scenarios &amp; Measures'!$AN$14:$AN$27)</f>
        <v>0</v>
      </c>
      <c r="F67" s="137"/>
      <c r="G67" s="135">
        <f>SUM('Scenarios &amp; Measures'!$AN$39:$AN$52)</f>
        <v>0</v>
      </c>
      <c r="H67" s="138">
        <f t="shared" si="23"/>
        <v>0</v>
      </c>
      <c r="I67" s="137"/>
      <c r="J67" s="135">
        <f>SUM('Scenarios &amp; Measures'!$AN$70:$AN$83)</f>
        <v>0</v>
      </c>
      <c r="K67" s="178">
        <f t="shared" si="24"/>
        <v>0</v>
      </c>
      <c r="L67" s="97"/>
      <c r="M67" s="135">
        <f>SUM('Scenarios &amp; Measures'!$AN$100:$AN$113)</f>
        <v>0</v>
      </c>
      <c r="N67" s="178">
        <f t="shared" si="25"/>
        <v>0</v>
      </c>
      <c r="O67" s="97"/>
      <c r="P67" s="135">
        <f>SUM('Scenarios &amp; Measures'!$AN$130:$AN$143)</f>
        <v>0</v>
      </c>
      <c r="Q67" s="178">
        <f t="shared" si="26"/>
        <v>0</v>
      </c>
      <c r="S67" s="16"/>
      <c r="T67" s="29"/>
    </row>
    <row r="68" spans="1:21" ht="17.25" customHeight="1">
      <c r="A68" s="29"/>
      <c r="B68" s="16"/>
      <c r="C68" s="39" t="s">
        <v>261</v>
      </c>
      <c r="D68" s="31" t="s">
        <v>250</v>
      </c>
      <c r="E68" s="136">
        <f>E66+E67</f>
        <v>0</v>
      </c>
      <c r="F68" s="137"/>
      <c r="G68" s="136">
        <f>G66+G67</f>
        <v>0</v>
      </c>
      <c r="H68" s="138">
        <f t="shared" si="23"/>
        <v>0</v>
      </c>
      <c r="I68" s="137"/>
      <c r="J68" s="135">
        <f>J66+J67</f>
        <v>0</v>
      </c>
      <c r="K68" s="178">
        <f t="shared" si="24"/>
        <v>0</v>
      </c>
      <c r="L68" s="97"/>
      <c r="M68" s="135">
        <f>M66+M67</f>
        <v>0</v>
      </c>
      <c r="N68" s="178">
        <f t="shared" si="25"/>
        <v>0</v>
      </c>
      <c r="O68" s="97"/>
      <c r="P68" s="135">
        <f>P66+P67</f>
        <v>0</v>
      </c>
      <c r="Q68" s="178">
        <f t="shared" si="26"/>
        <v>0</v>
      </c>
      <c r="S68" s="16"/>
      <c r="T68" s="29"/>
    </row>
    <row r="69" spans="1:21" ht="17.25" customHeight="1">
      <c r="A69" s="29"/>
      <c r="B69" s="16"/>
      <c r="C69" s="39" t="s">
        <v>204</v>
      </c>
      <c r="D69" s="31" t="s">
        <v>250</v>
      </c>
      <c r="E69" s="136">
        <f>SUM('Scenarios &amp; Measures'!$AH$14:$AH$27)</f>
        <v>0</v>
      </c>
      <c r="F69" s="137"/>
      <c r="G69" s="135">
        <f>SUM('Scenarios &amp; Measures'!$AH$39:$AH$52)</f>
        <v>0</v>
      </c>
      <c r="H69" s="138">
        <f t="shared" si="23"/>
        <v>0</v>
      </c>
      <c r="I69" s="137"/>
      <c r="J69" s="135">
        <f>SUM('Scenarios &amp; Measures'!$AH$70:$AH$83)</f>
        <v>0</v>
      </c>
      <c r="K69" s="178">
        <f t="shared" si="20"/>
        <v>0</v>
      </c>
      <c r="L69" s="97"/>
      <c r="M69" s="135">
        <f>SUM('Scenarios &amp; Measures'!$AH$100:$AH$113)</f>
        <v>0</v>
      </c>
      <c r="N69" s="178">
        <f t="shared" si="21"/>
        <v>0</v>
      </c>
      <c r="O69" s="97"/>
      <c r="P69" s="135">
        <f>SUM('Scenarios &amp; Measures'!$AH$130:$AH$143)</f>
        <v>0</v>
      </c>
      <c r="Q69" s="178">
        <f t="shared" si="26"/>
        <v>0</v>
      </c>
      <c r="S69" s="16"/>
      <c r="T69" s="29"/>
    </row>
    <row r="70" spans="1:21" ht="17.25" customHeight="1">
      <c r="A70" s="29"/>
      <c r="B70" s="16"/>
      <c r="C70" s="39" t="s">
        <v>272</v>
      </c>
      <c r="D70" s="31" t="s">
        <v>250</v>
      </c>
      <c r="E70" s="136">
        <f ca="1">SUM('Scenarios &amp; Measures'!$AK$14:$AK$27)</f>
        <v>0</v>
      </c>
      <c r="F70" s="137"/>
      <c r="G70" s="136">
        <f ca="1">SUM('Scenarios &amp; Measures'!$AK$39:$AK$52)</f>
        <v>0</v>
      </c>
      <c r="H70" s="138">
        <f t="shared" ca="1" si="23"/>
        <v>0</v>
      </c>
      <c r="I70" s="137"/>
      <c r="J70" s="136">
        <f ca="1">SUM('Scenarios &amp; Measures'!$AK$70:$AK$83)</f>
        <v>0</v>
      </c>
      <c r="K70" s="138">
        <f ca="1">J70-$E70</f>
        <v>0</v>
      </c>
      <c r="L70" s="137"/>
      <c r="M70" s="136">
        <f ca="1">SUM('Scenarios &amp; Measures'!$AK$100:$AK$113)</f>
        <v>0</v>
      </c>
      <c r="N70" s="138">
        <f ca="1">M70-$E70</f>
        <v>0</v>
      </c>
      <c r="O70" s="137"/>
      <c r="P70" s="136">
        <f ca="1">SUM('Scenarios &amp; Measures'!$AK$130:$AK$143)</f>
        <v>0</v>
      </c>
      <c r="Q70" s="138">
        <f t="shared" ca="1" si="26"/>
        <v>0</v>
      </c>
      <c r="S70" s="16"/>
      <c r="T70" s="29"/>
    </row>
    <row r="71" spans="1:21" ht="17.25" customHeight="1">
      <c r="A71" s="29"/>
      <c r="B71" s="16"/>
      <c r="C71" s="39" t="s">
        <v>273</v>
      </c>
      <c r="D71" s="31" t="s">
        <v>250</v>
      </c>
      <c r="E71" s="136">
        <f>'Scenarios &amp; Measures'!$Q$29</f>
        <v>0</v>
      </c>
      <c r="F71" s="137"/>
      <c r="G71" s="136">
        <f>'Scenarios &amp; Measures'!$Q$54</f>
        <v>0</v>
      </c>
      <c r="H71" s="138">
        <f t="shared" si="19"/>
        <v>0</v>
      </c>
      <c r="I71" s="137"/>
      <c r="J71" s="136">
        <f>'Scenarios &amp; Measures'!$Q$85</f>
        <v>0</v>
      </c>
      <c r="K71" s="138">
        <f t="shared" si="20"/>
        <v>0</v>
      </c>
      <c r="L71" s="137"/>
      <c r="M71" s="136">
        <f>'Scenarios &amp; Measures'!$Q$115</f>
        <v>0</v>
      </c>
      <c r="N71" s="138">
        <f t="shared" ref="N71" si="27">M71-$E71</f>
        <v>0</v>
      </c>
      <c r="O71" s="137"/>
      <c r="P71" s="136">
        <f>'Scenarios &amp; Measures'!$Q$145</f>
        <v>0</v>
      </c>
      <c r="Q71" s="138">
        <f t="shared" ref="Q71" si="28">P71-$E71</f>
        <v>0</v>
      </c>
      <c r="S71" s="16"/>
      <c r="T71" s="29"/>
    </row>
    <row r="72" spans="1:21" ht="17.25" customHeight="1">
      <c r="A72" s="29"/>
      <c r="B72" s="16"/>
      <c r="C72" s="174" t="s">
        <v>274</v>
      </c>
      <c r="D72" s="192" t="s">
        <v>250</v>
      </c>
      <c r="E72" s="128">
        <f ca="1">-E62-E65-E68-E69-E70+E71</f>
        <v>0</v>
      </c>
      <c r="F72" s="98"/>
      <c r="G72" s="128">
        <f ca="1">-G62-G65-G68-G69-G70+G71</f>
        <v>0</v>
      </c>
      <c r="H72" s="128">
        <f ca="1">G72-$E72</f>
        <v>0</v>
      </c>
      <c r="I72" s="98"/>
      <c r="J72" s="128">
        <f ca="1">-J62-J65-J68-J69-J70+J71</f>
        <v>-4463242.4581366479</v>
      </c>
      <c r="K72" s="129">
        <f ca="1">J72-$E72</f>
        <v>-4463242.4581366479</v>
      </c>
      <c r="L72" s="98"/>
      <c r="M72" s="128">
        <f ca="1">-M62-M65-M68-M69-M70+M71</f>
        <v>0</v>
      </c>
      <c r="N72" s="129">
        <f ca="1">M72-$E72</f>
        <v>0</v>
      </c>
      <c r="O72" s="98"/>
      <c r="P72" s="128">
        <f ca="1">-P62-P65-P68-P69-P70+P71</f>
        <v>0</v>
      </c>
      <c r="Q72" s="129">
        <f ca="1">P72-$E72</f>
        <v>0</v>
      </c>
      <c r="S72" s="16"/>
      <c r="T72" s="29"/>
    </row>
    <row r="73" spans="1:21" ht="18.399999999999999" hidden="1">
      <c r="A73" s="30" t="s">
        <v>242</v>
      </c>
      <c r="B73" s="16"/>
      <c r="C73" s="39" t="s">
        <v>275</v>
      </c>
      <c r="D73" s="31" t="s">
        <v>188</v>
      </c>
      <c r="E73" s="136">
        <f ca="1">E72/$Q$11</f>
        <v>0</v>
      </c>
      <c r="F73" s="137"/>
      <c r="G73" s="136">
        <f ca="1">G72/$Q$11</f>
        <v>0</v>
      </c>
      <c r="H73" s="136">
        <f ca="1">G73-$E73</f>
        <v>0</v>
      </c>
      <c r="I73" s="137"/>
      <c r="J73" s="136">
        <f ca="1">J72/$Q$11</f>
        <v>-223162.1229068324</v>
      </c>
      <c r="K73" s="136">
        <f ca="1">J73-$E73</f>
        <v>-223162.1229068324</v>
      </c>
      <c r="L73" s="137"/>
      <c r="M73" s="136">
        <f ca="1">M72/$Q$11</f>
        <v>0</v>
      </c>
      <c r="N73" s="136">
        <f ca="1">M73-$E73</f>
        <v>0</v>
      </c>
      <c r="O73" s="137"/>
      <c r="P73" s="136">
        <f ca="1">P72/$Q$11</f>
        <v>0</v>
      </c>
      <c r="Q73" s="136">
        <f ca="1">P73-$E73</f>
        <v>0</v>
      </c>
      <c r="S73" s="16"/>
      <c r="T73" s="29"/>
    </row>
    <row r="74" spans="1:21" ht="21" hidden="1">
      <c r="A74" s="30" t="s">
        <v>242</v>
      </c>
      <c r="B74" s="16"/>
      <c r="C74" s="39" t="s">
        <v>276</v>
      </c>
      <c r="D74" s="31" t="s">
        <v>277</v>
      </c>
      <c r="E74" s="139" t="e">
        <f ca="1">E72/$Q$12</f>
        <v>#DIV/0!</v>
      </c>
      <c r="F74" s="140"/>
      <c r="G74" s="139" t="e">
        <f ca="1">G72/$Q$12</f>
        <v>#DIV/0!</v>
      </c>
      <c r="H74" s="139" t="e">
        <f ca="1">G74-$E74</f>
        <v>#DIV/0!</v>
      </c>
      <c r="I74" s="140"/>
      <c r="J74" s="139" t="e">
        <f ca="1">J72/$Q$12</f>
        <v>#DIV/0!</v>
      </c>
      <c r="K74" s="139" t="e">
        <f ca="1">J74-$E74</f>
        <v>#DIV/0!</v>
      </c>
      <c r="L74" s="140"/>
      <c r="M74" s="139" t="e">
        <f ca="1">M72/$Q$12</f>
        <v>#DIV/0!</v>
      </c>
      <c r="N74" s="139" t="e">
        <f ca="1">M74-$E74</f>
        <v>#DIV/0!</v>
      </c>
      <c r="O74" s="140"/>
      <c r="P74" s="139" t="e">
        <f ca="1">P72/$Q$12</f>
        <v>#DIV/0!</v>
      </c>
      <c r="Q74" s="139" t="e">
        <f ca="1">P74-$E74</f>
        <v>#DIV/0!</v>
      </c>
      <c r="S74" s="16"/>
      <c r="T74" s="29"/>
    </row>
    <row r="75" spans="1:21" ht="17.100000000000001" customHeight="1">
      <c r="A75" s="29"/>
      <c r="B75" s="16"/>
      <c r="C75" s="39"/>
      <c r="D75" s="31"/>
      <c r="E75" s="39"/>
      <c r="F75" s="39"/>
      <c r="G75" s="39"/>
      <c r="H75" s="39"/>
      <c r="I75" s="39"/>
      <c r="J75" s="39"/>
      <c r="K75" s="39"/>
      <c r="L75" s="39"/>
      <c r="M75" s="39"/>
      <c r="N75" s="39"/>
      <c r="O75" s="39"/>
      <c r="P75" s="39"/>
      <c r="Q75" s="39"/>
      <c r="S75" s="16"/>
      <c r="T75" s="29"/>
    </row>
    <row r="76" spans="1:21" ht="17.25" customHeight="1">
      <c r="A76" s="29"/>
      <c r="B76" s="16"/>
      <c r="C76" s="39" t="s">
        <v>278</v>
      </c>
      <c r="D76" s="31" t="s">
        <v>279</v>
      </c>
      <c r="F76" s="39"/>
      <c r="G76" s="39"/>
      <c r="H76" s="130" t="str">
        <f ca="1">IFERROR(-H72/H34, "")</f>
        <v/>
      </c>
      <c r="I76" s="39"/>
      <c r="J76" s="39"/>
      <c r="K76" s="130" t="str">
        <f ca="1">IFERROR(-K72/K34, "")</f>
        <v/>
      </c>
      <c r="L76" s="39"/>
      <c r="M76" s="39"/>
      <c r="N76" s="130" t="str">
        <f ca="1">IFERROR(-N72/N34, "")</f>
        <v/>
      </c>
      <c r="O76" s="39"/>
      <c r="P76" s="39"/>
      <c r="Q76" s="130" t="str">
        <f ca="1">IFERROR(-Q72/Q34, "")</f>
        <v/>
      </c>
      <c r="S76" s="16"/>
      <c r="T76" s="29"/>
    </row>
    <row r="77" spans="1:21" ht="17.25" customHeight="1">
      <c r="A77" s="29"/>
      <c r="B77" s="16"/>
      <c r="C77" s="39" t="s">
        <v>280</v>
      </c>
      <c r="D77" s="31" t="s">
        <v>51</v>
      </c>
      <c r="E77" s="39"/>
      <c r="F77" s="39"/>
      <c r="G77" s="39"/>
      <c r="H77" s="131">
        <f ca="1">IFERROR(IF(AND(H70&lt;0,H56&lt;0),"Immediate",IF(H70/H56&gt;0, "No payback", ABS(H70/H56))), 0)</f>
        <v>0</v>
      </c>
      <c r="I77" s="39"/>
      <c r="J77" s="39"/>
      <c r="K77" s="131">
        <f ca="1">IFERROR(IF(AND(K70&lt;0,K56&lt;0),"Immediate",IF(K70/K56&gt;0, "No payback", ABS(K70/K56))), 0)</f>
        <v>0</v>
      </c>
      <c r="L77" s="39"/>
      <c r="M77" s="39"/>
      <c r="N77" s="131">
        <f ca="1">IFERROR(IF(AND(N70&lt;0,N56&lt;0),"Immediate",IF(N70/N56&gt;0, "No payback", ABS(N70/N56))), 0)</f>
        <v>0</v>
      </c>
      <c r="O77" s="39"/>
      <c r="P77" s="39"/>
      <c r="Q77" s="131">
        <f ca="1">IFERROR(IF(AND(Q70&lt;0,Q56&lt;0),"Immediate",IF(Q70/Q56&gt;0, "No payback", ABS(Q70/Q56))), 0)</f>
        <v>0</v>
      </c>
      <c r="S77" s="16"/>
      <c r="T77" s="29"/>
    </row>
    <row r="78" spans="1:21" ht="17.25" customHeight="1">
      <c r="A78" s="29"/>
      <c r="B78" s="16"/>
      <c r="C78" s="39" t="s">
        <v>281</v>
      </c>
      <c r="D78" s="31" t="s">
        <v>55</v>
      </c>
      <c r="E78" s="39"/>
      <c r="F78" s="39"/>
      <c r="G78" s="39"/>
      <c r="H78" s="132" t="str">
        <f ca="1">IF('Scenarios &amp; Measures'!$AQ$59="NA - see note", "NA - see note", 'Scenarios &amp; Measures'!$AQ$57)</f>
        <v>NA - see note</v>
      </c>
      <c r="I78" s="39"/>
      <c r="J78" s="39"/>
      <c r="K78" s="132" t="str">
        <f ca="1">IF('Scenarios &amp; Measures'!$AQ$90="NA - see note", "NA - see note",  'Scenarios &amp; Measures'!$AQ$88)</f>
        <v>NA - see note</v>
      </c>
      <c r="L78" s="39"/>
      <c r="M78" s="39"/>
      <c r="N78" s="132" t="str">
        <f ca="1">IF('Scenarios &amp; Measures'!$AQ$120="NA - see note", "NA - see note", 'Scenarios &amp; Measures'!$AQ$118)</f>
        <v>NA - see note</v>
      </c>
      <c r="O78" s="39"/>
      <c r="P78" s="39"/>
      <c r="Q78" s="132" t="str">
        <f ca="1">IF('Scenarios &amp; Measures'!$AQ$150="NA - see note", "NA - see note", 'Scenarios &amp; Measures'!$AQ$148)</f>
        <v>NA - see note</v>
      </c>
      <c r="S78" s="16"/>
      <c r="T78" s="29"/>
    </row>
    <row r="79" spans="1:21" ht="14.65" customHeight="1">
      <c r="A79" s="29"/>
      <c r="B79" s="16"/>
      <c r="C79" s="39"/>
      <c r="D79" s="31"/>
      <c r="E79" s="39"/>
      <c r="F79" s="39"/>
      <c r="G79" s="39"/>
      <c r="H79" s="39"/>
      <c r="I79" s="39"/>
      <c r="J79" s="39"/>
      <c r="K79" s="39"/>
      <c r="L79" s="39"/>
      <c r="M79" s="39"/>
      <c r="N79" s="39"/>
      <c r="O79" s="39"/>
      <c r="P79" s="39"/>
      <c r="Q79" s="39"/>
      <c r="R79" s="39"/>
      <c r="S79" s="16"/>
      <c r="T79" s="29"/>
    </row>
    <row r="80" spans="1:21" ht="18.399999999999999">
      <c r="A80" s="29"/>
      <c r="B80" s="16"/>
      <c r="C80" s="32"/>
      <c r="D80" s="31"/>
      <c r="E80" s="38"/>
      <c r="F80" s="32"/>
      <c r="G80" s="39" t="s">
        <v>133</v>
      </c>
      <c r="H80" s="133" t="str">
        <f>IF('Scenarios &amp; Measures'!K36&lt;&gt;"",'Scenarios &amp; Measures'!K36,"")</f>
        <v>Yes - meets ZCB</v>
      </c>
      <c r="I80" s="32"/>
      <c r="J80" s="39" t="s">
        <v>133</v>
      </c>
      <c r="K80" s="133" t="str">
        <f>IF('Scenarios &amp; Measures'!$K$67&lt;&gt;"",'Scenarios &amp; Measures'!$K$67,"")</f>
        <v>Yes - meets ZCB</v>
      </c>
      <c r="L80" s="32"/>
      <c r="M80" s="39" t="s">
        <v>133</v>
      </c>
      <c r="N80" s="133" t="str">
        <f>IF('Scenarios &amp; Measures'!$K$97&lt;&gt;"",'Scenarios &amp; Measures'!$K$97,"")</f>
        <v>Yes - meets ZCB</v>
      </c>
      <c r="O80" s="32"/>
      <c r="P80" s="39" t="s">
        <v>133</v>
      </c>
      <c r="Q80" s="133" t="str">
        <f>IF('Scenarios &amp; Measures'!$K$127&lt;&gt;"",'Scenarios &amp; Measures'!$K$127,"")</f>
        <v>Yes - meets ZCB</v>
      </c>
      <c r="R80" s="32"/>
      <c r="S80" s="16"/>
      <c r="T80" s="29"/>
    </row>
    <row r="81" spans="1:20">
      <c r="A81" s="29"/>
      <c r="B81" s="16"/>
      <c r="C81" s="16"/>
      <c r="D81" s="193"/>
      <c r="E81" s="16"/>
      <c r="F81" s="16"/>
      <c r="G81" s="16"/>
      <c r="H81" s="16"/>
      <c r="I81" s="16"/>
      <c r="J81" s="16"/>
      <c r="K81" s="16"/>
      <c r="L81" s="16"/>
      <c r="M81" s="16"/>
      <c r="N81" s="16"/>
      <c r="O81" s="16"/>
      <c r="P81" s="16"/>
      <c r="Q81" s="16"/>
      <c r="R81" s="16"/>
      <c r="S81" s="16"/>
      <c r="T81" s="29"/>
    </row>
    <row r="82" spans="1:20" ht="30" customHeight="1">
      <c r="A82" s="29"/>
      <c r="B82" s="16"/>
      <c r="C82" s="16"/>
      <c r="D82" s="193"/>
      <c r="E82" s="16"/>
      <c r="F82" s="16"/>
      <c r="G82" s="16"/>
      <c r="H82" s="16"/>
      <c r="I82" s="16"/>
      <c r="J82" s="16"/>
      <c r="K82" s="16"/>
      <c r="L82" s="16"/>
      <c r="M82" s="27"/>
      <c r="N82" s="16"/>
      <c r="O82" s="16"/>
      <c r="P82" s="16"/>
      <c r="Q82" s="16"/>
      <c r="R82" s="16"/>
      <c r="S82" s="16"/>
      <c r="T82" s="29"/>
    </row>
    <row r="83" spans="1:20">
      <c r="A83" s="29"/>
      <c r="B83" s="29"/>
      <c r="C83" s="29"/>
      <c r="D83" s="188"/>
      <c r="E83" s="29"/>
      <c r="F83" s="29"/>
      <c r="G83" s="29"/>
      <c r="H83" s="29"/>
      <c r="I83" s="29"/>
      <c r="J83" s="29"/>
      <c r="K83" s="29"/>
      <c r="L83" s="29"/>
      <c r="M83" s="29"/>
      <c r="N83" s="29"/>
      <c r="O83" s="29"/>
      <c r="P83" s="29"/>
      <c r="Q83" s="29"/>
      <c r="R83" s="29"/>
      <c r="S83" s="29"/>
      <c r="T83" s="29"/>
    </row>
    <row r="85" spans="1:20">
      <c r="E85" s="13"/>
      <c r="F85" s="13"/>
      <c r="H85" s="15"/>
      <c r="I85" s="13"/>
      <c r="L85" s="13"/>
    </row>
    <row r="87" spans="1:20">
      <c r="G87" s="24"/>
    </row>
  </sheetData>
  <sheetProtection algorithmName="SHA-512" hashValue="5FQru6vRFVobSLdSrD2O/izRrI26anv5g2ntBdkawS45MgoPVQWkFy8z3gdgq3ljUVFRNKk96P2Ixbg/E30ZVQ==" saltValue="pzQuBDEGfSSmZ+q/vHMmKw==" spinCount="100000" sheet="1" objects="1" scenarios="1"/>
  <mergeCells count="7">
    <mergeCell ref="M2:R9"/>
    <mergeCell ref="E11:H12"/>
    <mergeCell ref="E16:E17"/>
    <mergeCell ref="G16:H17"/>
    <mergeCell ref="J16:K17"/>
    <mergeCell ref="M16:N17"/>
    <mergeCell ref="P16:Q17"/>
  </mergeCells>
  <conditionalFormatting sqref="E19:E21 E23:E55 E58:E71">
    <cfRule type="expression" dxfId="44" priority="42">
      <formula>$E$16=""</formula>
    </cfRule>
  </conditionalFormatting>
  <conditionalFormatting sqref="E56:E57">
    <cfRule type="expression" dxfId="43" priority="27">
      <formula>$G$16=""</formula>
    </cfRule>
  </conditionalFormatting>
  <conditionalFormatting sqref="E72">
    <cfRule type="expression" dxfId="42" priority="26">
      <formula>$G$16=""</formula>
    </cfRule>
  </conditionalFormatting>
  <conditionalFormatting sqref="G19:G59">
    <cfRule type="expression" dxfId="41" priority="45">
      <formula>$G$16=""</formula>
    </cfRule>
  </conditionalFormatting>
  <conditionalFormatting sqref="G60:G70">
    <cfRule type="expression" dxfId="40" priority="32">
      <formula>$E$16=""</formula>
    </cfRule>
  </conditionalFormatting>
  <conditionalFormatting sqref="G71 E22">
    <cfRule type="expression" dxfId="39" priority="21">
      <formula>$G$16=""</formula>
    </cfRule>
  </conditionalFormatting>
  <conditionalFormatting sqref="G72:H72">
    <cfRule type="expression" dxfId="38" priority="25">
      <formula>$G$16=""</formula>
    </cfRule>
  </conditionalFormatting>
  <conditionalFormatting sqref="J19:J22">
    <cfRule type="expression" dxfId="37" priority="52">
      <formula>$J$16=""</formula>
    </cfRule>
  </conditionalFormatting>
  <conditionalFormatting sqref="J19:J59 J71">
    <cfRule type="expression" dxfId="36" priority="44">
      <formula>$J$16=""</formula>
    </cfRule>
  </conditionalFormatting>
  <conditionalFormatting sqref="J60:J70">
    <cfRule type="expression" dxfId="35" priority="31">
      <formula>$E$16=""</formula>
    </cfRule>
  </conditionalFormatting>
  <conditionalFormatting sqref="J72">
    <cfRule type="expression" dxfId="34" priority="24">
      <formula>$G$16=""</formula>
    </cfRule>
  </conditionalFormatting>
  <conditionalFormatting sqref="J16:K75 J75:J78 K76:K78 J79:K79 K80">
    <cfRule type="expression" dxfId="33" priority="12">
      <formula>$J$16=""</formula>
    </cfRule>
  </conditionalFormatting>
  <conditionalFormatting sqref="M19:M25 M46:M58 M71 P71 M73:M74 P73:P74">
    <cfRule type="expression" dxfId="32" priority="51">
      <formula>$M$16=""</formula>
    </cfRule>
  </conditionalFormatting>
  <conditionalFormatting sqref="M29:M35">
    <cfRule type="expression" dxfId="31" priority="50">
      <formula>$M$16=""</formula>
    </cfRule>
  </conditionalFormatting>
  <conditionalFormatting sqref="M39:M44">
    <cfRule type="expression" dxfId="30" priority="53">
      <formula>$M$16=""</formula>
    </cfRule>
  </conditionalFormatting>
  <conditionalFormatting sqref="M60:M70">
    <cfRule type="expression" dxfId="29" priority="30">
      <formula>$E$16=""</formula>
    </cfRule>
  </conditionalFormatting>
  <conditionalFormatting sqref="M72">
    <cfRule type="expression" dxfId="28" priority="23">
      <formula>$G$16=""</formula>
    </cfRule>
  </conditionalFormatting>
  <conditionalFormatting sqref="M75:M79 N76:N78 M79:N79 N80">
    <cfRule type="expression" dxfId="27" priority="14">
      <formula>$M$16=""</formula>
    </cfRule>
  </conditionalFormatting>
  <conditionalFormatting sqref="M16:N75">
    <cfRule type="expression" dxfId="26" priority="2">
      <formula>$M$16=""</formula>
    </cfRule>
  </conditionalFormatting>
  <conditionalFormatting sqref="P35">
    <cfRule type="expression" dxfId="25" priority="39">
      <formula>$M$16=""</formula>
    </cfRule>
  </conditionalFormatting>
  <conditionalFormatting sqref="P58">
    <cfRule type="expression" dxfId="24" priority="40">
      <formula>$M$16=""</formula>
    </cfRule>
  </conditionalFormatting>
  <conditionalFormatting sqref="P58:P59 P35:P36 M19:M59 M71 P71">
    <cfRule type="expression" dxfId="23" priority="43">
      <formula>$M$16=""</formula>
    </cfRule>
  </conditionalFormatting>
  <conditionalFormatting sqref="P60:P70">
    <cfRule type="expression" dxfId="22" priority="29">
      <formula>$E$16=""</formula>
    </cfRule>
  </conditionalFormatting>
  <conditionalFormatting sqref="P72">
    <cfRule type="expression" dxfId="21" priority="22">
      <formula>$G$16=""</formula>
    </cfRule>
  </conditionalFormatting>
  <conditionalFormatting sqref="P75:P78 Q76:Q78 P79:Q79 Q80">
    <cfRule type="expression" dxfId="20" priority="13">
      <formula>$P$16=""</formula>
    </cfRule>
  </conditionalFormatting>
  <conditionalFormatting sqref="P16:Q75">
    <cfRule type="expression" dxfId="19" priority="1">
      <formula>$P$16=""</formula>
    </cfRule>
  </conditionalFormatting>
  <conditionalFormatting sqref="Q10">
    <cfRule type="cellIs" dxfId="18" priority="46" operator="notEqual">
      <formula>3</formula>
    </cfRule>
  </conditionalFormatting>
  <conditionalFormatting sqref="Q11">
    <cfRule type="cellIs" dxfId="17" priority="48" operator="notEqual">
      <formula>20</formula>
    </cfRule>
  </conditionalFormatting>
  <conditionalFormatting sqref="R14 N15:Q15">
    <cfRule type="expression" dxfId="16" priority="102">
      <formula>OR($Q$11&lt;&gt;20,$Q$10&lt;&gt;3)</formula>
    </cfRule>
  </conditionalFormatting>
  <printOptions horizontalCentered="1" verticalCentered="1"/>
  <pageMargins left="0.25" right="0.25" top="0.75" bottom="0.75" header="0.3" footer="0.3"/>
  <pageSetup scale="43"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 id="{5FD49427-AE38-418F-9455-043809DF7582}">
            <xm:f>'General Project Info'!$I$16="ZCB-Performance"</xm:f>
            <x14:dxf>
              <font>
                <color theme="0"/>
              </font>
              <fill>
                <patternFill>
                  <bgColor theme="0"/>
                </patternFill>
              </fill>
              <border>
                <left/>
                <right/>
                <top/>
                <bottom/>
                <vertical/>
                <horizontal/>
              </border>
            </x14:dxf>
          </x14:cfRule>
          <xm:sqref>C76:C78</xm:sqref>
        </x14:conditionalFormatting>
        <x14:conditionalFormatting xmlns:xm="http://schemas.microsoft.com/office/excel/2006/main">
          <x14:cfRule type="expression" priority="15" id="{2C6E12CA-1C6B-456D-B5F5-A54D23F1D184}">
            <xm:f>ISBLANK('Scenarios &amp; Measures'!$E$11)</xm:f>
            <x14:dxf>
              <font>
                <color rgb="FF080808"/>
              </font>
              <fill>
                <patternFill>
                  <bgColor rgb="FFFF0000"/>
                </patternFill>
              </fill>
            </x14:dxf>
          </x14:cfRule>
          <xm:sqref>E16</xm:sqref>
        </x14:conditionalFormatting>
        <x14:conditionalFormatting xmlns:xm="http://schemas.microsoft.com/office/excel/2006/main">
          <x14:cfRule type="expression" priority="20" id="{1939F398-B6B5-4865-80CF-C452E967A2EC}">
            <xm:f>ISBLANK('Scenarios &amp; Measures'!$E$36)</xm:f>
            <x14:dxf>
              <font>
                <color rgb="FF080808"/>
              </font>
              <fill>
                <patternFill>
                  <bgColor rgb="FFFF0000"/>
                </patternFill>
              </fill>
            </x14:dxf>
          </x14:cfRule>
          <xm:sqref>G16:H17</xm:sqref>
        </x14:conditionalFormatting>
        <x14:conditionalFormatting xmlns:xm="http://schemas.microsoft.com/office/excel/2006/main">
          <x14:cfRule type="expression" priority="16" id="{AD634E40-F519-4AC5-BDBE-C9424AA8896C}">
            <xm:f>'General Project Info'!$I$16="ZCB-Performance"</xm:f>
            <x14:dxf>
              <font>
                <color theme="0"/>
              </font>
              <fill>
                <patternFill>
                  <bgColor theme="0"/>
                </patternFill>
              </fill>
              <border>
                <left/>
                <right/>
                <top/>
                <bottom/>
                <vertical/>
                <horizontal/>
              </border>
            </x14:dxf>
          </x14:cfRule>
          <xm:sqref>G16:H80</xm:sqref>
        </x14:conditionalFormatting>
        <x14:conditionalFormatting xmlns:xm="http://schemas.microsoft.com/office/excel/2006/main">
          <x14:cfRule type="expression" priority="7" id="{2D1044F3-D0A8-4181-8586-43CEA33D2A64}">
            <xm:f>'General Project Info'!$I$16="ZCB-Performance"</xm:f>
            <x14:dxf>
              <font>
                <color theme="0"/>
              </font>
              <fill>
                <patternFill>
                  <bgColor theme="0"/>
                </patternFill>
              </fill>
              <border>
                <left/>
                <right/>
                <top/>
                <bottom/>
                <vertical/>
                <horizontal/>
              </border>
            </x14:dxf>
          </x14:cfRule>
          <xm:sqref>J80</xm:sqref>
        </x14:conditionalFormatting>
        <x14:conditionalFormatting xmlns:xm="http://schemas.microsoft.com/office/excel/2006/main">
          <x14:cfRule type="expression" priority="19" id="{64DCE01B-11FA-42EA-99AF-6B9C5D575BA9}">
            <xm:f>ISBLANK('Scenarios &amp; Measures'!$E$67)</xm:f>
            <x14:dxf>
              <font>
                <color rgb="FF080808"/>
              </font>
              <fill>
                <patternFill>
                  <bgColor rgb="FFFF0000"/>
                </patternFill>
              </fill>
            </x14:dxf>
          </x14:cfRule>
          <xm:sqref>J16:K17</xm:sqref>
        </x14:conditionalFormatting>
        <x14:conditionalFormatting xmlns:xm="http://schemas.microsoft.com/office/excel/2006/main">
          <x14:cfRule type="expression" priority="18" id="{A1AC3778-54CE-409D-BE99-27EEC3F944DF}">
            <xm:f>ISBLANK('Scenarios &amp; Measures'!$E$97)</xm:f>
            <x14:dxf>
              <font>
                <color rgb="FF080808"/>
              </font>
              <fill>
                <patternFill>
                  <bgColor rgb="FFFF0000"/>
                </patternFill>
              </fill>
            </x14:dxf>
          </x14:cfRule>
          <xm:sqref>M16</xm:sqref>
        </x14:conditionalFormatting>
        <x14:conditionalFormatting xmlns:xm="http://schemas.microsoft.com/office/excel/2006/main">
          <x14:cfRule type="expression" priority="6" id="{42C37BE9-5008-4896-B6BA-86EF73BB204B}">
            <xm:f>'General Project Info'!$I$16="ZCB-Performance"</xm:f>
            <x14:dxf>
              <font>
                <color theme="0"/>
              </font>
              <fill>
                <patternFill>
                  <bgColor theme="0"/>
                </patternFill>
              </fill>
              <border>
                <left/>
                <right/>
                <top/>
                <bottom/>
                <vertical/>
                <horizontal/>
              </border>
            </x14:dxf>
          </x14:cfRule>
          <xm:sqref>M80</xm:sqref>
        </x14:conditionalFormatting>
        <x14:conditionalFormatting xmlns:xm="http://schemas.microsoft.com/office/excel/2006/main">
          <x14:cfRule type="expression" priority="17" id="{2188437C-63D0-4F3A-A145-6B064CEB8A3C}">
            <xm:f>ISBLANK('Scenarios &amp; Measures'!$E$127)</xm:f>
            <x14:dxf>
              <font>
                <color rgb="FF080808"/>
              </font>
              <fill>
                <patternFill>
                  <bgColor rgb="FFFF0000"/>
                </patternFill>
              </fill>
            </x14:dxf>
          </x14:cfRule>
          <xm:sqref>P16</xm:sqref>
        </x14:conditionalFormatting>
        <x14:conditionalFormatting xmlns:xm="http://schemas.microsoft.com/office/excel/2006/main">
          <x14:cfRule type="expression" priority="5" id="{9EA60766-5479-42EB-93EF-7299871B5BD1}">
            <xm:f>'General Project Info'!$I$16="ZCB-Performance"</xm:f>
            <x14:dxf>
              <font>
                <color theme="0"/>
              </font>
              <fill>
                <patternFill>
                  <bgColor theme="0"/>
                </patternFill>
              </fill>
              <border>
                <left/>
                <right/>
                <top/>
                <bottom/>
                <vertical/>
                <horizontal/>
              </border>
            </x14:dxf>
          </x14:cfRule>
          <xm:sqref>P80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BCC5-BE83-42D8-B89F-0980AA3F34D9}">
  <sheetPr codeName="Sheet6"/>
  <dimension ref="B1:BD38"/>
  <sheetViews>
    <sheetView showGridLines="0" topLeftCell="A20" zoomScale="80" zoomScaleNormal="80" workbookViewId="0">
      <selection activeCell="F35" sqref="F35"/>
    </sheetView>
  </sheetViews>
  <sheetFormatPr defaultRowHeight="14.65"/>
  <cols>
    <col min="1" max="1" width="3" customWidth="1"/>
    <col min="2" max="2" width="27.5703125" customWidth="1"/>
    <col min="3" max="3" width="16.28515625" customWidth="1"/>
    <col min="4" max="4" width="17.85546875" customWidth="1"/>
    <col min="6" max="6" width="39" customWidth="1"/>
    <col min="7" max="7" width="16.85546875" customWidth="1"/>
    <col min="8" max="8" width="18.42578125" customWidth="1"/>
    <col min="10" max="10" width="25.7109375" bestFit="1" customWidth="1"/>
    <col min="11" max="56" width="9.5703125" customWidth="1"/>
  </cols>
  <sheetData>
    <row r="1" spans="2:8" hidden="1">
      <c r="B1" s="1"/>
      <c r="C1" s="104"/>
      <c r="D1" s="1"/>
      <c r="E1" s="1"/>
      <c r="F1" s="1"/>
      <c r="G1" s="1"/>
      <c r="H1" s="1"/>
    </row>
    <row r="2" spans="2:8" ht="17.100000000000001" hidden="1">
      <c r="B2" s="1"/>
      <c r="C2" s="1" t="s">
        <v>282</v>
      </c>
      <c r="D2" s="1"/>
      <c r="E2" s="1"/>
      <c r="F2" s="1"/>
      <c r="G2" s="1" t="s">
        <v>283</v>
      </c>
      <c r="H2" s="1"/>
    </row>
    <row r="3" spans="2:8" hidden="1">
      <c r="B3" s="1" t="s">
        <v>284</v>
      </c>
      <c r="C3" s="1"/>
      <c r="D3" s="1"/>
      <c r="E3" s="1"/>
      <c r="F3" s="1" t="s">
        <v>284</v>
      </c>
      <c r="G3" s="1"/>
      <c r="H3" s="1"/>
    </row>
    <row r="4" spans="2:8" hidden="1">
      <c r="B4" s="1" t="s">
        <v>285</v>
      </c>
      <c r="C4" s="1">
        <v>53.24</v>
      </c>
      <c r="D4" s="1"/>
      <c r="E4" s="1"/>
      <c r="F4" s="1" t="s">
        <v>286</v>
      </c>
      <c r="G4" s="1">
        <v>88.54</v>
      </c>
      <c r="H4" s="1"/>
    </row>
    <row r="5" spans="2:8" hidden="1">
      <c r="B5" s="1" t="s">
        <v>287</v>
      </c>
      <c r="C5" s="1">
        <v>53.19</v>
      </c>
      <c r="D5" s="1"/>
      <c r="E5" s="1"/>
      <c r="F5" s="1" t="s">
        <v>115</v>
      </c>
      <c r="G5" s="1">
        <v>88.54</v>
      </c>
      <c r="H5" s="1"/>
    </row>
    <row r="6" spans="2:8" hidden="1">
      <c r="B6" s="1" t="s">
        <v>288</v>
      </c>
      <c r="C6" s="1">
        <v>52.09</v>
      </c>
      <c r="D6" s="1"/>
      <c r="E6" s="1"/>
      <c r="F6" s="1" t="s">
        <v>116</v>
      </c>
      <c r="G6" s="1">
        <v>17.190000000000001</v>
      </c>
      <c r="H6" s="1"/>
    </row>
    <row r="7" spans="2:8" hidden="1">
      <c r="B7" s="1" t="s">
        <v>289</v>
      </c>
      <c r="C7" s="1">
        <v>52.5</v>
      </c>
      <c r="D7" s="1"/>
      <c r="E7" s="1"/>
      <c r="F7" s="1" t="s">
        <v>117</v>
      </c>
      <c r="G7" s="1">
        <v>73.86</v>
      </c>
      <c r="H7" s="1"/>
    </row>
    <row r="8" spans="2:8" hidden="1">
      <c r="B8" s="1" t="s">
        <v>290</v>
      </c>
      <c r="C8" s="1">
        <v>52.5</v>
      </c>
      <c r="D8" s="1"/>
      <c r="E8" s="1"/>
      <c r="F8" s="1" t="s">
        <v>118</v>
      </c>
      <c r="G8" s="1">
        <v>49.29</v>
      </c>
      <c r="H8" s="1"/>
    </row>
    <row r="9" spans="2:8" hidden="1">
      <c r="B9" s="1" t="s">
        <v>291</v>
      </c>
      <c r="C9" s="1">
        <v>68.010000000000005</v>
      </c>
      <c r="D9" s="1"/>
      <c r="E9" s="1"/>
      <c r="F9" s="1" t="s">
        <v>292</v>
      </c>
      <c r="G9" s="1">
        <v>100.95</v>
      </c>
      <c r="H9" s="1"/>
    </row>
    <row r="10" spans="2:8" hidden="1">
      <c r="B10" s="1" t="s">
        <v>293</v>
      </c>
      <c r="C10" s="1">
        <v>52.5</v>
      </c>
      <c r="D10" s="1"/>
      <c r="E10" s="1"/>
      <c r="F10" s="1" t="s">
        <v>107</v>
      </c>
      <c r="G10" s="1">
        <v>64.52</v>
      </c>
      <c r="H10" s="1"/>
    </row>
    <row r="11" spans="2:8" hidden="1">
      <c r="B11" s="1" t="s">
        <v>294</v>
      </c>
      <c r="C11" s="1">
        <v>68.010000000000005</v>
      </c>
      <c r="D11" s="1"/>
      <c r="E11" s="1"/>
      <c r="F11" s="1" t="s">
        <v>295</v>
      </c>
      <c r="G11" s="1">
        <v>75.13</v>
      </c>
      <c r="H11" s="1"/>
    </row>
    <row r="12" spans="2:8" hidden="1">
      <c r="B12" s="1" t="s">
        <v>296</v>
      </c>
      <c r="C12" s="1">
        <v>52.14</v>
      </c>
      <c r="D12" s="1"/>
      <c r="E12" s="1"/>
      <c r="F12" s="1" t="s">
        <v>297</v>
      </c>
      <c r="G12" s="1">
        <v>75.13</v>
      </c>
      <c r="H12" s="1"/>
    </row>
    <row r="13" spans="2:8" hidden="1">
      <c r="B13" s="1" t="s">
        <v>298</v>
      </c>
      <c r="C13" s="1">
        <v>52.5</v>
      </c>
      <c r="D13" s="1"/>
      <c r="E13" s="1"/>
      <c r="F13" s="1" t="s">
        <v>299</v>
      </c>
      <c r="G13" s="1">
        <v>75.13</v>
      </c>
      <c r="H13" s="1"/>
    </row>
    <row r="14" spans="2:8" hidden="1">
      <c r="B14" s="1" t="s">
        <v>300</v>
      </c>
      <c r="C14" s="1">
        <v>52.12</v>
      </c>
      <c r="D14" s="1"/>
      <c r="E14" s="1"/>
      <c r="F14" s="1" t="s">
        <v>301</v>
      </c>
      <c r="G14" s="1">
        <v>78.86</v>
      </c>
      <c r="H14" s="1"/>
    </row>
    <row r="15" spans="2:8" hidden="1">
      <c r="B15" s="1" t="s">
        <v>302</v>
      </c>
      <c r="C15" s="1">
        <v>50.53</v>
      </c>
      <c r="D15" s="1"/>
      <c r="E15" s="1"/>
      <c r="F15" s="1" t="s">
        <v>105</v>
      </c>
      <c r="G15" s="1">
        <v>77.48</v>
      </c>
      <c r="H15" s="1"/>
    </row>
    <row r="16" spans="2:8" hidden="1">
      <c r="B16" s="1" t="s">
        <v>303</v>
      </c>
      <c r="C16" s="1">
        <v>52.5</v>
      </c>
      <c r="D16" s="1"/>
      <c r="E16" s="1"/>
      <c r="F16" s="1" t="s">
        <v>106</v>
      </c>
      <c r="G16" s="1">
        <v>71.959999999999994</v>
      </c>
      <c r="H16" s="1"/>
    </row>
    <row r="17" spans="2:56" hidden="1">
      <c r="B17" s="1"/>
      <c r="C17" s="1"/>
      <c r="D17" s="1"/>
      <c r="E17" s="1"/>
      <c r="F17" s="1"/>
      <c r="G17" s="1"/>
      <c r="H17" s="1"/>
    </row>
    <row r="18" spans="2:56" hidden="1">
      <c r="B18" s="1"/>
      <c r="C18" s="1"/>
      <c r="D18" s="1"/>
      <c r="E18" s="1"/>
      <c r="F18" s="1"/>
      <c r="G18" s="1"/>
      <c r="H18" s="1"/>
    </row>
    <row r="19" spans="2:56" hidden="1">
      <c r="B19" s="1"/>
      <c r="C19" s="1"/>
      <c r="D19" s="1"/>
      <c r="E19" s="1"/>
      <c r="F19" s="1"/>
      <c r="G19" s="1"/>
      <c r="H19" s="1"/>
    </row>
    <row r="20" spans="2:56" ht="15" thickBot="1">
      <c r="B20" s="1"/>
      <c r="C20" s="1"/>
      <c r="D20" s="1"/>
      <c r="E20" s="1"/>
      <c r="F20" s="1"/>
      <c r="G20" s="1"/>
      <c r="H20" s="1"/>
    </row>
    <row r="21" spans="2:56" ht="42.75" customHeight="1">
      <c r="B21" s="255" t="s">
        <v>304</v>
      </c>
      <c r="C21" s="256"/>
      <c r="D21" s="257"/>
      <c r="E21" s="46"/>
      <c r="F21" s="258" t="s">
        <v>305</v>
      </c>
      <c r="G21" s="259"/>
      <c r="H21" s="260"/>
      <c r="J21" s="264" t="s">
        <v>43</v>
      </c>
      <c r="K21" s="261" t="s">
        <v>306</v>
      </c>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c r="BA21" s="262"/>
      <c r="BB21" s="262"/>
      <c r="BC21" s="262"/>
      <c r="BD21" s="263"/>
    </row>
    <row r="22" spans="2:56" ht="75" customHeight="1" thickBot="1">
      <c r="B22" s="108" t="s">
        <v>43</v>
      </c>
      <c r="C22" s="109" t="s">
        <v>307</v>
      </c>
      <c r="D22" s="110" t="s">
        <v>308</v>
      </c>
      <c r="E22" s="46"/>
      <c r="F22" s="105" t="s">
        <v>64</v>
      </c>
      <c r="G22" s="106" t="s">
        <v>307</v>
      </c>
      <c r="H22" s="107" t="s">
        <v>308</v>
      </c>
      <c r="J22" s="265"/>
      <c r="K22" s="79">
        <v>2005</v>
      </c>
      <c r="L22" s="79">
        <v>2006</v>
      </c>
      <c r="M22" s="79">
        <v>2007</v>
      </c>
      <c r="N22" s="79">
        <v>2008</v>
      </c>
      <c r="O22" s="79">
        <v>2009</v>
      </c>
      <c r="P22" s="79">
        <v>2010</v>
      </c>
      <c r="Q22" s="79">
        <v>2011</v>
      </c>
      <c r="R22" s="79">
        <v>2012</v>
      </c>
      <c r="S22" s="79">
        <v>2013</v>
      </c>
      <c r="T22" s="79">
        <v>2014</v>
      </c>
      <c r="U22" s="79">
        <v>2015</v>
      </c>
      <c r="V22" s="79">
        <v>2016</v>
      </c>
      <c r="W22" s="79">
        <v>2017</v>
      </c>
      <c r="X22" s="79">
        <v>2018</v>
      </c>
      <c r="Y22" s="79">
        <v>2019</v>
      </c>
      <c r="Z22" s="79">
        <v>2020</v>
      </c>
      <c r="AA22" s="79">
        <v>2021</v>
      </c>
      <c r="AB22" s="79">
        <v>2022</v>
      </c>
      <c r="AC22" s="79">
        <v>2023</v>
      </c>
      <c r="AD22" s="57">
        <v>2024</v>
      </c>
      <c r="AE22" s="58">
        <v>2025</v>
      </c>
      <c r="AF22" s="57">
        <v>2026</v>
      </c>
      <c r="AG22" s="58">
        <v>2027</v>
      </c>
      <c r="AH22" s="57">
        <v>2028</v>
      </c>
      <c r="AI22" s="58">
        <v>2029</v>
      </c>
      <c r="AJ22" s="57">
        <v>2030</v>
      </c>
      <c r="AK22" s="58">
        <v>2031</v>
      </c>
      <c r="AL22" s="57">
        <v>2032</v>
      </c>
      <c r="AM22" s="57">
        <v>2033</v>
      </c>
      <c r="AN22" s="58">
        <v>2034</v>
      </c>
      <c r="AO22" s="57">
        <v>2035</v>
      </c>
      <c r="AP22" s="58">
        <v>2036</v>
      </c>
      <c r="AQ22" s="57">
        <v>2037</v>
      </c>
      <c r="AR22" s="58">
        <v>2038</v>
      </c>
      <c r="AS22" s="57">
        <v>2039</v>
      </c>
      <c r="AT22" s="58">
        <v>2040</v>
      </c>
      <c r="AU22" s="57">
        <v>2041</v>
      </c>
      <c r="AV22" s="57">
        <v>2042</v>
      </c>
      <c r="AW22" s="58">
        <v>2043</v>
      </c>
      <c r="AX22" s="57">
        <v>2044</v>
      </c>
      <c r="AY22" s="58">
        <v>2045</v>
      </c>
      <c r="AZ22" s="57">
        <v>2046</v>
      </c>
      <c r="BA22" s="58">
        <v>2047</v>
      </c>
      <c r="BB22" s="57">
        <v>2048</v>
      </c>
      <c r="BC22" s="58">
        <v>2049</v>
      </c>
      <c r="BD22" s="74">
        <v>2050</v>
      </c>
    </row>
    <row r="23" spans="2:56" ht="18.399999999999999">
      <c r="B23" s="53" t="s">
        <v>285</v>
      </c>
      <c r="C23" s="54">
        <f>D23*277.778</f>
        <v>51.05163620488662</v>
      </c>
      <c r="D23" s="99">
        <f>1962.01515241214/1000/'Unit Conversions Array'!G4*'Unit Conversions Array'!O4</f>
        <v>0.18378574330899716</v>
      </c>
      <c r="E23" s="49"/>
      <c r="F23" s="53" t="s">
        <v>82</v>
      </c>
      <c r="G23" s="54">
        <f t="shared" ref="G23:G27" si="0">H23*277.778</f>
        <v>83.916311577440013</v>
      </c>
      <c r="H23" s="99">
        <f>88.54/'Unit Conversions Array'!R15*'Unit Conversions Array'!O15</f>
        <v>0.30209848</v>
      </c>
      <c r="J23" s="62" t="s">
        <v>285</v>
      </c>
      <c r="K23" s="76">
        <v>958.2</v>
      </c>
      <c r="L23" s="76">
        <v>947</v>
      </c>
      <c r="M23" s="76">
        <v>911.5</v>
      </c>
      <c r="N23" s="76">
        <v>886.1</v>
      </c>
      <c r="O23" s="76">
        <v>812.8</v>
      </c>
      <c r="P23" s="76">
        <v>820.4</v>
      </c>
      <c r="Q23" s="76">
        <v>769.6</v>
      </c>
      <c r="R23" s="76">
        <v>717.3</v>
      </c>
      <c r="S23" s="76">
        <v>749.7</v>
      </c>
      <c r="T23" s="76">
        <v>781.3</v>
      </c>
      <c r="U23" s="76">
        <v>796.5</v>
      </c>
      <c r="V23" s="76">
        <v>726.4</v>
      </c>
      <c r="W23" s="76">
        <v>724.1</v>
      </c>
      <c r="X23" s="76">
        <v>559.9</v>
      </c>
      <c r="Y23" s="76">
        <v>541.70000000000005</v>
      </c>
      <c r="Z23" s="76">
        <v>504.6</v>
      </c>
      <c r="AA23" s="76">
        <v>468.3</v>
      </c>
      <c r="AB23" s="76">
        <v>439.2</v>
      </c>
      <c r="AC23" s="76">
        <v>375</v>
      </c>
      <c r="AD23" s="63">
        <v>271.10000000000002</v>
      </c>
      <c r="AE23" s="63">
        <v>244.7</v>
      </c>
      <c r="AF23" s="63">
        <v>247.7</v>
      </c>
      <c r="AG23" s="64">
        <v>230.5</v>
      </c>
      <c r="AH23" s="63">
        <v>213.5</v>
      </c>
      <c r="AI23" s="65">
        <v>213.2</v>
      </c>
      <c r="AJ23" s="66">
        <v>205.5</v>
      </c>
      <c r="AK23" s="66">
        <v>189.4</v>
      </c>
      <c r="AL23" s="63">
        <v>185.9</v>
      </c>
      <c r="AM23" s="65">
        <v>184.1</v>
      </c>
      <c r="AN23" s="67">
        <v>177.3</v>
      </c>
      <c r="AO23" s="67">
        <v>172.6</v>
      </c>
      <c r="AP23" s="67">
        <v>168.1</v>
      </c>
      <c r="AQ23" s="67">
        <v>168.6</v>
      </c>
      <c r="AR23" s="67">
        <v>169.4</v>
      </c>
      <c r="AS23" s="67">
        <v>170.1</v>
      </c>
      <c r="AT23" s="67">
        <v>172</v>
      </c>
      <c r="AU23" s="67">
        <v>172.4</v>
      </c>
      <c r="AV23" s="67">
        <v>172.8</v>
      </c>
      <c r="AW23" s="67">
        <v>173.3</v>
      </c>
      <c r="AX23" s="67">
        <v>173.8</v>
      </c>
      <c r="AY23" s="67">
        <v>174.2</v>
      </c>
      <c r="AZ23" s="67">
        <v>175.3</v>
      </c>
      <c r="BA23" s="67">
        <v>175.6</v>
      </c>
      <c r="BB23" s="67">
        <v>176.2</v>
      </c>
      <c r="BC23" s="67">
        <v>170.4</v>
      </c>
      <c r="BD23" s="68">
        <v>173.8</v>
      </c>
    </row>
    <row r="24" spans="2:56" ht="18.399999999999999">
      <c r="B24" s="47" t="s">
        <v>287</v>
      </c>
      <c r="C24" s="54">
        <f t="shared" ref="C24:C35" si="1">D24*277.778</f>
        <v>51.165801813999785</v>
      </c>
      <c r="D24" s="100">
        <f>1966.40276212685/1000/'Unit Conversions Array'!G4*'Unit Conversions Array'!O4</f>
        <v>0.18419673917300788</v>
      </c>
      <c r="E24" s="50"/>
      <c r="F24" s="47" t="s">
        <v>309</v>
      </c>
      <c r="G24" s="48">
        <f t="shared" si="0"/>
        <v>83.916311577440013</v>
      </c>
      <c r="H24" s="100">
        <f>88.54/'Unit Conversions Array'!R16*'Unit Conversions Array'!O16</f>
        <v>0.30209848</v>
      </c>
      <c r="J24" s="47" t="s">
        <v>287</v>
      </c>
      <c r="K24" s="77">
        <v>21.8</v>
      </c>
      <c r="L24" s="77">
        <v>20.399999999999999</v>
      </c>
      <c r="M24" s="77">
        <v>15</v>
      </c>
      <c r="N24" s="77">
        <v>23.3</v>
      </c>
      <c r="O24" s="77">
        <v>18.7</v>
      </c>
      <c r="P24" s="77">
        <v>18.7</v>
      </c>
      <c r="Q24" s="77">
        <v>5.8</v>
      </c>
      <c r="R24" s="77">
        <v>7.4</v>
      </c>
      <c r="S24" s="77">
        <v>8.6999999999999993</v>
      </c>
      <c r="T24" s="77">
        <v>6.3</v>
      </c>
      <c r="U24" s="77">
        <v>4.5999999999999996</v>
      </c>
      <c r="V24" s="77">
        <v>8.3000000000000007</v>
      </c>
      <c r="W24" s="77">
        <v>7.1</v>
      </c>
      <c r="X24" s="77">
        <v>9.8000000000000007</v>
      </c>
      <c r="Y24" s="77">
        <v>15.2</v>
      </c>
      <c r="Z24" s="77">
        <v>5.0999999999999996</v>
      </c>
      <c r="AA24" s="77">
        <v>6.5</v>
      </c>
      <c r="AB24" s="77">
        <v>5.3</v>
      </c>
      <c r="AC24" s="77">
        <v>4.2</v>
      </c>
      <c r="AD24" s="48">
        <v>4.0999999999999996</v>
      </c>
      <c r="AE24" s="48">
        <v>3</v>
      </c>
      <c r="AF24" s="48">
        <v>3.5</v>
      </c>
      <c r="AG24" s="55">
        <v>2.4</v>
      </c>
      <c r="AH24" s="48">
        <v>2.2000000000000002</v>
      </c>
      <c r="AI24" s="59">
        <v>2</v>
      </c>
      <c r="AJ24" s="59">
        <v>2.2000000000000002</v>
      </c>
      <c r="AK24" s="60">
        <v>1.4</v>
      </c>
      <c r="AL24" s="48">
        <v>1.4</v>
      </c>
      <c r="AM24" s="59">
        <v>1.3</v>
      </c>
      <c r="AN24" s="61">
        <v>1.3</v>
      </c>
      <c r="AO24" s="61">
        <v>1.2</v>
      </c>
      <c r="AP24" s="61">
        <v>1.1000000000000001</v>
      </c>
      <c r="AQ24" s="61">
        <v>1.1000000000000001</v>
      </c>
      <c r="AR24" s="61">
        <v>1.1000000000000001</v>
      </c>
      <c r="AS24" s="61">
        <v>1.1000000000000001</v>
      </c>
      <c r="AT24" s="61">
        <v>1.1000000000000001</v>
      </c>
      <c r="AU24" s="61">
        <v>1.1000000000000001</v>
      </c>
      <c r="AV24" s="61">
        <v>1.1000000000000001</v>
      </c>
      <c r="AW24" s="61">
        <v>1.1000000000000001</v>
      </c>
      <c r="AX24" s="61">
        <v>1.1000000000000001</v>
      </c>
      <c r="AY24" s="61">
        <v>1.1000000000000001</v>
      </c>
      <c r="AZ24" s="61">
        <v>1.1000000000000001</v>
      </c>
      <c r="BA24" s="61">
        <v>1.1000000000000001</v>
      </c>
      <c r="BB24" s="61">
        <v>1.1000000000000001</v>
      </c>
      <c r="BC24" s="61">
        <v>1.1000000000000001</v>
      </c>
      <c r="BD24" s="69">
        <v>1</v>
      </c>
    </row>
    <row r="25" spans="2:56" ht="18.399999999999999">
      <c r="B25" s="47" t="s">
        <v>288</v>
      </c>
      <c r="C25" s="54">
        <f t="shared" si="1"/>
        <v>49.830330869371842</v>
      </c>
      <c r="D25" s="100">
        <f>1915.07797758027/1000/'Unit Conversions Array'!G4*'Unit Conversions Array'!O4</f>
        <v>0.17938904761850052</v>
      </c>
      <c r="E25" s="50"/>
      <c r="F25" s="47" t="s">
        <v>84</v>
      </c>
      <c r="G25" s="48">
        <f t="shared" si="0"/>
        <v>16.292313033840003</v>
      </c>
      <c r="H25" s="100">
        <f>17.19/'Unit Conversions Array'!R17*'Unit Conversions Array'!O17</f>
        <v>5.8652280000000001E-2</v>
      </c>
      <c r="J25" s="47" t="s">
        <v>288</v>
      </c>
      <c r="K25" s="77">
        <v>19.2</v>
      </c>
      <c r="L25" s="77">
        <v>23.6</v>
      </c>
      <c r="M25" s="77">
        <v>26.1</v>
      </c>
      <c r="N25" s="77">
        <v>20.7</v>
      </c>
      <c r="O25" s="77">
        <v>9.5</v>
      </c>
      <c r="P25" s="77">
        <v>4.4000000000000004</v>
      </c>
      <c r="Q25" s="77">
        <v>5.7</v>
      </c>
      <c r="R25" s="77">
        <v>5.3</v>
      </c>
      <c r="S25" s="77">
        <v>5.4</v>
      </c>
      <c r="T25" s="77">
        <v>5.6</v>
      </c>
      <c r="U25" s="77">
        <v>5.6</v>
      </c>
      <c r="V25" s="77">
        <v>3.2</v>
      </c>
      <c r="W25" s="77">
        <v>3.1</v>
      </c>
      <c r="X25" s="77">
        <v>1.8</v>
      </c>
      <c r="Y25" s="77">
        <v>1.8</v>
      </c>
      <c r="Z25" s="77">
        <v>1.9</v>
      </c>
      <c r="AA25" s="77">
        <v>0.6</v>
      </c>
      <c r="AB25" s="77">
        <v>0</v>
      </c>
      <c r="AC25" s="77">
        <v>0</v>
      </c>
      <c r="AD25" s="184">
        <v>0</v>
      </c>
      <c r="AE25" s="184">
        <v>0</v>
      </c>
      <c r="AF25" s="184">
        <v>0</v>
      </c>
      <c r="AG25" s="185">
        <v>0</v>
      </c>
      <c r="AH25" s="184">
        <v>0</v>
      </c>
      <c r="AI25" s="184">
        <v>0</v>
      </c>
      <c r="AJ25" s="184">
        <v>0</v>
      </c>
      <c r="AK25" s="60">
        <v>0</v>
      </c>
      <c r="AL25" s="184">
        <v>0</v>
      </c>
      <c r="AM25" s="184">
        <v>0</v>
      </c>
      <c r="AN25" s="61">
        <v>0</v>
      </c>
      <c r="AO25" s="61">
        <v>0</v>
      </c>
      <c r="AP25" s="61">
        <v>0</v>
      </c>
      <c r="AQ25" s="61">
        <v>0</v>
      </c>
      <c r="AR25" s="61">
        <v>0</v>
      </c>
      <c r="AS25" s="61">
        <v>0</v>
      </c>
      <c r="AT25" s="61">
        <v>0</v>
      </c>
      <c r="AU25" s="61">
        <v>0</v>
      </c>
      <c r="AV25" s="61">
        <v>0</v>
      </c>
      <c r="AW25" s="61">
        <v>0</v>
      </c>
      <c r="AX25" s="61">
        <v>0</v>
      </c>
      <c r="AY25" s="61">
        <v>0</v>
      </c>
      <c r="AZ25" s="61">
        <v>0</v>
      </c>
      <c r="BA25" s="61">
        <v>0</v>
      </c>
      <c r="BB25" s="61">
        <v>0</v>
      </c>
      <c r="BC25" s="61">
        <v>0</v>
      </c>
      <c r="BD25" s="69">
        <v>0</v>
      </c>
    </row>
    <row r="26" spans="2:56" ht="18.399999999999999">
      <c r="B26" s="47" t="s">
        <v>289</v>
      </c>
      <c r="C26" s="54">
        <f t="shared" si="1"/>
        <v>49.932381896609478</v>
      </c>
      <c r="D26" s="100">
        <f>1919/1000/'Unit Conversions Array'!G4*'Unit Conversions Array'!O4</f>
        <v>0.17975643102264929</v>
      </c>
      <c r="E26" s="50"/>
      <c r="F26" s="47" t="s">
        <v>310</v>
      </c>
      <c r="G26" s="48">
        <f t="shared" si="0"/>
        <v>70.002922668959997</v>
      </c>
      <c r="H26" s="100">
        <f>73.86/'Unit Conversions Array'!R18*'Unit Conversions Array'!O18</f>
        <v>0.25201031999999995</v>
      </c>
      <c r="J26" s="47" t="s">
        <v>289</v>
      </c>
      <c r="K26" s="77">
        <v>577.1</v>
      </c>
      <c r="L26" s="77">
        <v>585.5</v>
      </c>
      <c r="M26" s="77">
        <v>535</v>
      </c>
      <c r="N26" s="77">
        <v>542.79999999999995</v>
      </c>
      <c r="O26" s="77">
        <v>533.5</v>
      </c>
      <c r="P26" s="77">
        <v>370.4</v>
      </c>
      <c r="Q26" s="77">
        <v>327.2</v>
      </c>
      <c r="R26" s="77">
        <v>273.7</v>
      </c>
      <c r="S26" s="77">
        <v>261.39999999999998</v>
      </c>
      <c r="T26" s="77">
        <v>290.8</v>
      </c>
      <c r="U26" s="77">
        <v>296.2</v>
      </c>
      <c r="V26" s="77">
        <v>329.9</v>
      </c>
      <c r="W26" s="77">
        <v>259</v>
      </c>
      <c r="X26" s="77">
        <v>273.5</v>
      </c>
      <c r="Y26" s="77">
        <v>256.7</v>
      </c>
      <c r="Z26" s="77">
        <v>230.9</v>
      </c>
      <c r="AA26" s="77">
        <v>262</v>
      </c>
      <c r="AB26" s="77">
        <v>264.10000000000002</v>
      </c>
      <c r="AC26" s="77">
        <v>252.5</v>
      </c>
      <c r="AD26" s="48">
        <v>259.60000000000002</v>
      </c>
      <c r="AE26" s="48">
        <v>252.9</v>
      </c>
      <c r="AF26" s="48">
        <v>254</v>
      </c>
      <c r="AG26" s="55">
        <v>248.8</v>
      </c>
      <c r="AH26" s="48">
        <v>277.10000000000002</v>
      </c>
      <c r="AI26" s="59">
        <v>229.7</v>
      </c>
      <c r="AJ26" s="59">
        <v>124.8</v>
      </c>
      <c r="AK26" s="60">
        <v>89.8</v>
      </c>
      <c r="AL26" s="48">
        <v>99.5</v>
      </c>
      <c r="AM26" s="59">
        <v>66</v>
      </c>
      <c r="AN26" s="61">
        <v>78.5</v>
      </c>
      <c r="AO26" s="61">
        <v>55.6</v>
      </c>
      <c r="AP26" s="61">
        <v>73.099999999999994</v>
      </c>
      <c r="AQ26" s="61">
        <v>54.3</v>
      </c>
      <c r="AR26" s="61">
        <v>65.099999999999994</v>
      </c>
      <c r="AS26" s="61">
        <v>57.7</v>
      </c>
      <c r="AT26" s="61">
        <v>76.099999999999994</v>
      </c>
      <c r="AU26" s="61">
        <v>1.4</v>
      </c>
      <c r="AV26" s="61">
        <v>5</v>
      </c>
      <c r="AW26" s="61">
        <v>9.3000000000000007</v>
      </c>
      <c r="AX26" s="61">
        <v>9.4</v>
      </c>
      <c r="AY26" s="61">
        <v>9.6</v>
      </c>
      <c r="AZ26" s="61">
        <v>9.6999999999999993</v>
      </c>
      <c r="BA26" s="61">
        <v>0.7</v>
      </c>
      <c r="BB26" s="61">
        <v>11.9</v>
      </c>
      <c r="BC26" s="61">
        <v>11.8</v>
      </c>
      <c r="BD26" s="69">
        <v>11.8</v>
      </c>
    </row>
    <row r="27" spans="2:56" ht="18.399999999999999">
      <c r="B27" s="47" t="s">
        <v>290</v>
      </c>
      <c r="C27" s="54">
        <f t="shared" si="1"/>
        <v>49.994616708498938</v>
      </c>
      <c r="D27" s="100">
        <f>1921.39180666893/1000/'Unit Conversions Array'!G4*'Unit Conversions Array'!O4</f>
        <v>0.17998047616621524</v>
      </c>
      <c r="E27" s="50"/>
      <c r="F27" s="47" t="s">
        <v>311</v>
      </c>
      <c r="G27" s="48">
        <f t="shared" si="0"/>
        <v>46.716004039440001</v>
      </c>
      <c r="H27" s="100">
        <f>49.29/'Unit Conversions Array'!R19*'Unit Conversions Array'!O19</f>
        <v>0.16817747999999999</v>
      </c>
      <c r="J27" s="47" t="s">
        <v>290</v>
      </c>
      <c r="K27" s="77">
        <v>85.6</v>
      </c>
      <c r="L27" s="77">
        <v>64.400000000000006</v>
      </c>
      <c r="M27" s="77">
        <v>106</v>
      </c>
      <c r="N27" s="77">
        <v>85.5</v>
      </c>
      <c r="O27" s="77">
        <v>84.8</v>
      </c>
      <c r="P27" s="77">
        <v>74.400000000000006</v>
      </c>
      <c r="Q27" s="77">
        <v>83.9</v>
      </c>
      <c r="R27" s="77">
        <v>79.3</v>
      </c>
      <c r="S27" s="77">
        <v>85.9</v>
      </c>
      <c r="T27" s="77">
        <v>120</v>
      </c>
      <c r="U27" s="77">
        <v>136.80000000000001</v>
      </c>
      <c r="V27" s="77">
        <v>151.5</v>
      </c>
      <c r="W27" s="77">
        <v>145</v>
      </c>
      <c r="X27" s="77">
        <v>106.3</v>
      </c>
      <c r="Y27" s="77">
        <v>105.7</v>
      </c>
      <c r="Z27" s="77">
        <v>90.8</v>
      </c>
      <c r="AA27" s="77">
        <v>53.5</v>
      </c>
      <c r="AB27" s="77">
        <v>36.5</v>
      </c>
      <c r="AC27" s="77">
        <v>51.9</v>
      </c>
      <c r="AD27" s="48">
        <v>18.399999999999999</v>
      </c>
      <c r="AE27" s="48">
        <v>16.7</v>
      </c>
      <c r="AF27" s="48">
        <v>15.1</v>
      </c>
      <c r="AG27" s="55">
        <v>14.7</v>
      </c>
      <c r="AH27" s="48">
        <v>12.1</v>
      </c>
      <c r="AI27" s="59">
        <v>11.8</v>
      </c>
      <c r="AJ27" s="59">
        <v>11.6</v>
      </c>
      <c r="AK27" s="60">
        <v>11.4</v>
      </c>
      <c r="AL27" s="48">
        <v>11.2</v>
      </c>
      <c r="AM27" s="59">
        <v>11.1</v>
      </c>
      <c r="AN27" s="61">
        <v>10.9</v>
      </c>
      <c r="AO27" s="61">
        <v>10.8</v>
      </c>
      <c r="AP27" s="61">
        <v>10.6</v>
      </c>
      <c r="AQ27" s="61">
        <v>10.5</v>
      </c>
      <c r="AR27" s="61">
        <v>10.4</v>
      </c>
      <c r="AS27" s="61">
        <v>10.3</v>
      </c>
      <c r="AT27" s="61">
        <v>10.199999999999999</v>
      </c>
      <c r="AU27" s="61">
        <v>10.1</v>
      </c>
      <c r="AV27" s="61">
        <v>10</v>
      </c>
      <c r="AW27" s="61">
        <v>9.9</v>
      </c>
      <c r="AX27" s="61">
        <v>9.6999999999999993</v>
      </c>
      <c r="AY27" s="61">
        <v>9.6</v>
      </c>
      <c r="AZ27" s="61">
        <v>9.5</v>
      </c>
      <c r="BA27" s="61">
        <v>9.4</v>
      </c>
      <c r="BB27" s="61">
        <v>9.4</v>
      </c>
      <c r="BC27" s="61">
        <v>9.3000000000000007</v>
      </c>
      <c r="BD27" s="69">
        <v>9.1999999999999993</v>
      </c>
    </row>
    <row r="28" spans="2:56" ht="18.399999999999999">
      <c r="B28" s="47" t="s">
        <v>291</v>
      </c>
      <c r="C28" s="54">
        <f t="shared" si="1"/>
        <v>51.165801813999785</v>
      </c>
      <c r="D28" s="100">
        <f>1966.40276212685/1000/'Unit Conversions Array'!G4*'Unit Conversions Array'!O4</f>
        <v>0.18419673917300788</v>
      </c>
      <c r="E28" s="50"/>
      <c r="F28" s="47" t="s">
        <v>292</v>
      </c>
      <c r="G28" s="48">
        <f>H28*277.778</f>
        <v>95.272269459000057</v>
      </c>
      <c r="H28" s="100">
        <f>1715/'Unit Conversions Array'!X20*'Unit Conversions Array'!O20</f>
        <v>0.34297989566848364</v>
      </c>
      <c r="J28" s="47" t="s">
        <v>291</v>
      </c>
      <c r="K28" s="77">
        <v>314.5</v>
      </c>
      <c r="L28" s="77">
        <v>280.8</v>
      </c>
      <c r="M28" s="77">
        <v>302.7</v>
      </c>
      <c r="N28" s="77">
        <v>272.60000000000002</v>
      </c>
      <c r="O28" s="77">
        <v>206.3</v>
      </c>
      <c r="P28" s="77">
        <v>224.4</v>
      </c>
      <c r="Q28" s="77">
        <v>221.1</v>
      </c>
      <c r="R28" s="77">
        <v>178.1</v>
      </c>
      <c r="S28" s="77">
        <v>168.2</v>
      </c>
      <c r="T28" s="77">
        <v>215.9</v>
      </c>
      <c r="U28" s="77">
        <v>320.8</v>
      </c>
      <c r="V28" s="77">
        <v>179.9</v>
      </c>
      <c r="W28" s="77">
        <v>162.19999999999999</v>
      </c>
      <c r="X28" s="77">
        <v>184.5</v>
      </c>
      <c r="Y28" s="77">
        <v>168.1</v>
      </c>
      <c r="Z28" s="77">
        <v>173</v>
      </c>
      <c r="AA28" s="77">
        <v>74.8</v>
      </c>
      <c r="AB28" s="77">
        <v>48.3</v>
      </c>
      <c r="AC28" s="77">
        <v>18.600000000000001</v>
      </c>
      <c r="AD28" s="48">
        <v>13.5</v>
      </c>
      <c r="AE28" s="48">
        <v>12.5</v>
      </c>
      <c r="AF28" s="48">
        <v>11</v>
      </c>
      <c r="AG28" s="55">
        <v>10.4</v>
      </c>
      <c r="AH28" s="48">
        <v>9.6</v>
      </c>
      <c r="AI28" s="59">
        <v>8.6</v>
      </c>
      <c r="AJ28" s="59">
        <v>8.1</v>
      </c>
      <c r="AK28" s="60">
        <v>7.5</v>
      </c>
      <c r="AL28" s="48">
        <v>7.4</v>
      </c>
      <c r="AM28" s="59">
        <v>7</v>
      </c>
      <c r="AN28" s="61">
        <v>6.4</v>
      </c>
      <c r="AO28" s="61">
        <v>5.8</v>
      </c>
      <c r="AP28" s="61">
        <v>5.9</v>
      </c>
      <c r="AQ28" s="61">
        <v>5.3</v>
      </c>
      <c r="AR28" s="61">
        <v>5</v>
      </c>
      <c r="AS28" s="61">
        <v>4.5999999999999996</v>
      </c>
      <c r="AT28" s="61">
        <v>4.4000000000000004</v>
      </c>
      <c r="AU28" s="61">
        <v>5</v>
      </c>
      <c r="AV28" s="61">
        <v>5.5</v>
      </c>
      <c r="AW28" s="61">
        <v>6.1</v>
      </c>
      <c r="AX28" s="61">
        <v>6.6</v>
      </c>
      <c r="AY28" s="61">
        <v>7.1</v>
      </c>
      <c r="AZ28" s="61">
        <v>7.6</v>
      </c>
      <c r="BA28" s="61">
        <v>8.1</v>
      </c>
      <c r="BB28" s="61">
        <v>8.6</v>
      </c>
      <c r="BC28" s="61">
        <v>9.1</v>
      </c>
      <c r="BD28" s="69">
        <v>9.5</v>
      </c>
    </row>
    <row r="29" spans="2:56" ht="18.399999999999999">
      <c r="B29" s="47" t="s">
        <v>293</v>
      </c>
      <c r="C29" s="54">
        <f t="shared" si="1"/>
        <v>49.932381896609478</v>
      </c>
      <c r="D29" s="100">
        <f>1919/1000/'Unit Conversions Array'!G4*'Unit Conversions Array'!O4</f>
        <v>0.17975643102264929</v>
      </c>
      <c r="E29" s="50"/>
      <c r="F29" s="47" t="s">
        <v>107</v>
      </c>
      <c r="G29" s="48">
        <f>H29*277.778</f>
        <v>59.855954063945966</v>
      </c>
      <c r="H29" s="100">
        <f>1515/1000/'Unit Conversions Array'!Q11*'Unit Conversions Array'!O11</f>
        <v>0.21548126224519568</v>
      </c>
      <c r="J29" s="47" t="s">
        <v>293</v>
      </c>
      <c r="K29" s="77">
        <v>923.1</v>
      </c>
      <c r="L29" s="77">
        <v>969.4</v>
      </c>
      <c r="M29" s="77">
        <v>995.2</v>
      </c>
      <c r="N29" s="77">
        <v>800.3</v>
      </c>
      <c r="O29" s="77">
        <v>816.2</v>
      </c>
      <c r="P29" s="77">
        <v>757.3</v>
      </c>
      <c r="Q29" s="77">
        <v>762.7</v>
      </c>
      <c r="R29" s="77">
        <v>736.7</v>
      </c>
      <c r="S29" s="77">
        <v>727.8</v>
      </c>
      <c r="T29" s="77">
        <v>709.1</v>
      </c>
      <c r="U29" s="77">
        <v>660.4</v>
      </c>
      <c r="V29" s="77">
        <v>649.29999999999995</v>
      </c>
      <c r="W29" s="77">
        <v>672.2</v>
      </c>
      <c r="X29" s="77">
        <v>688.1</v>
      </c>
      <c r="Y29" s="77">
        <v>659.6</v>
      </c>
      <c r="Z29" s="77">
        <v>625.5</v>
      </c>
      <c r="AA29" s="77">
        <v>556.9</v>
      </c>
      <c r="AB29" s="77">
        <v>605.9</v>
      </c>
      <c r="AC29" s="77">
        <v>471.8</v>
      </c>
      <c r="AD29" s="48">
        <v>477.6</v>
      </c>
      <c r="AE29" s="48">
        <v>339.4</v>
      </c>
      <c r="AF29" s="48">
        <v>288.10000000000002</v>
      </c>
      <c r="AG29" s="55">
        <v>261.3</v>
      </c>
      <c r="AH29" s="48">
        <v>176.7</v>
      </c>
      <c r="AI29" s="59">
        <v>162.9</v>
      </c>
      <c r="AJ29" s="59">
        <v>167.2</v>
      </c>
      <c r="AK29" s="60">
        <v>174.1</v>
      </c>
      <c r="AL29" s="48">
        <v>174.7</v>
      </c>
      <c r="AM29" s="59">
        <v>163.80000000000001</v>
      </c>
      <c r="AN29" s="61">
        <v>153.69999999999999</v>
      </c>
      <c r="AO29" s="61">
        <v>141.9</v>
      </c>
      <c r="AP29" s="61">
        <v>128</v>
      </c>
      <c r="AQ29" s="61">
        <v>118.7</v>
      </c>
      <c r="AR29" s="61">
        <v>113.1</v>
      </c>
      <c r="AS29" s="61">
        <v>114.8</v>
      </c>
      <c r="AT29" s="61">
        <v>114.2</v>
      </c>
      <c r="AU29" s="61">
        <v>113.2</v>
      </c>
      <c r="AV29" s="61">
        <v>113</v>
      </c>
      <c r="AW29" s="61">
        <v>113.8</v>
      </c>
      <c r="AX29" s="61">
        <v>111.6</v>
      </c>
      <c r="AY29" s="61">
        <v>100.9</v>
      </c>
      <c r="AZ29" s="61">
        <v>95</v>
      </c>
      <c r="BA29" s="61">
        <v>89.6</v>
      </c>
      <c r="BB29" s="61">
        <v>91.4</v>
      </c>
      <c r="BC29" s="61">
        <v>83</v>
      </c>
      <c r="BD29" s="69">
        <v>83</v>
      </c>
    </row>
    <row r="30" spans="2:56" ht="18.399999999999999">
      <c r="B30" s="47" t="s">
        <v>294</v>
      </c>
      <c r="C30" s="54">
        <f t="shared" si="1"/>
        <v>51.165801813999785</v>
      </c>
      <c r="D30" s="100">
        <f>1966.40276212685/1000/'Unit Conversions Array'!G4*'Unit Conversions Array'!O4</f>
        <v>0.18419673917300788</v>
      </c>
      <c r="E30" s="50"/>
      <c r="F30" s="47" t="s">
        <v>98</v>
      </c>
      <c r="G30" s="48">
        <f t="shared" ref="G30:G33" si="2">H30*277.778</f>
        <v>71.209030454602313</v>
      </c>
      <c r="H30" s="100">
        <f>2763/'Unit Conversions Array'!Q5*'Unit Conversions Array'!O5/1000</f>
        <v>0.25635230455472469</v>
      </c>
      <c r="J30" s="47" t="s">
        <v>294</v>
      </c>
      <c r="K30" s="77">
        <v>604.5</v>
      </c>
      <c r="L30" s="77">
        <v>506.3</v>
      </c>
      <c r="M30" s="77">
        <v>508.9</v>
      </c>
      <c r="N30" s="77">
        <v>537.9</v>
      </c>
      <c r="O30" s="77">
        <v>565.5</v>
      </c>
      <c r="P30" s="77">
        <v>565.5</v>
      </c>
      <c r="Q30" s="77">
        <v>480.8</v>
      </c>
      <c r="R30" s="77">
        <v>482.6</v>
      </c>
      <c r="S30" s="77">
        <v>452.4</v>
      </c>
      <c r="T30" s="77">
        <v>566.20000000000005</v>
      </c>
      <c r="U30" s="77">
        <v>480.8</v>
      </c>
      <c r="V30" s="77">
        <v>606.20000000000005</v>
      </c>
      <c r="W30" s="77">
        <v>573.70000000000005</v>
      </c>
      <c r="X30" s="77">
        <v>674</v>
      </c>
      <c r="Y30" s="77">
        <v>673.5</v>
      </c>
      <c r="Z30" s="77">
        <v>614</v>
      </c>
      <c r="AA30" s="77">
        <v>730.7</v>
      </c>
      <c r="AB30" s="77">
        <v>738.4</v>
      </c>
      <c r="AC30" s="77">
        <v>687</v>
      </c>
      <c r="AD30" s="48">
        <v>615.1</v>
      </c>
      <c r="AE30" s="48">
        <v>501.6</v>
      </c>
      <c r="AF30" s="48">
        <v>499.8</v>
      </c>
      <c r="AG30" s="55">
        <v>482.5</v>
      </c>
      <c r="AH30" s="48">
        <v>479.3</v>
      </c>
      <c r="AI30" s="59">
        <v>476.3</v>
      </c>
      <c r="AJ30" s="59">
        <v>471.4</v>
      </c>
      <c r="AK30" s="60">
        <v>463.9</v>
      </c>
      <c r="AL30" s="48">
        <v>461.1</v>
      </c>
      <c r="AM30" s="59">
        <v>463.5</v>
      </c>
      <c r="AN30" s="61">
        <v>464.7</v>
      </c>
      <c r="AO30" s="61">
        <v>472.6</v>
      </c>
      <c r="AP30" s="61">
        <v>479.7</v>
      </c>
      <c r="AQ30" s="61">
        <v>481.4</v>
      </c>
      <c r="AR30" s="61">
        <v>492.4</v>
      </c>
      <c r="AS30" s="61">
        <v>498</v>
      </c>
      <c r="AT30" s="61">
        <v>501.8</v>
      </c>
      <c r="AU30" s="61">
        <v>512.70000000000005</v>
      </c>
      <c r="AV30" s="61">
        <v>512.9</v>
      </c>
      <c r="AW30" s="61">
        <v>522.29999999999995</v>
      </c>
      <c r="AX30" s="61">
        <v>532.6</v>
      </c>
      <c r="AY30" s="61">
        <v>542.5</v>
      </c>
      <c r="AZ30" s="61">
        <v>551</v>
      </c>
      <c r="BA30" s="61">
        <v>571</v>
      </c>
      <c r="BB30" s="61">
        <v>583.4</v>
      </c>
      <c r="BC30" s="61">
        <v>594.1</v>
      </c>
      <c r="BD30" s="69">
        <v>603.9</v>
      </c>
    </row>
    <row r="31" spans="2:56" ht="18.399999999999999">
      <c r="B31" s="47" t="s">
        <v>296</v>
      </c>
      <c r="C31" s="54">
        <f t="shared" si="1"/>
        <v>49.978691189272006</v>
      </c>
      <c r="D31" s="100">
        <f>1920.77975752896/1000/'Unit Conversions Array'!G4*'Unit Conversions Array'!O4</f>
        <v>0.17992314434286374</v>
      </c>
      <c r="E31" s="50"/>
      <c r="F31" s="47" t="s">
        <v>102</v>
      </c>
      <c r="G31" s="48">
        <f t="shared" si="2"/>
        <v>71.209030454602313</v>
      </c>
      <c r="H31" s="100">
        <f>2763/'Unit Conversions Array'!Q6*'Unit Conversions Array'!O6/1000</f>
        <v>0.25635230455472469</v>
      </c>
      <c r="J31" s="47" t="s">
        <v>296</v>
      </c>
      <c r="K31" s="77">
        <v>227.8</v>
      </c>
      <c r="L31" s="77">
        <v>204.8</v>
      </c>
      <c r="M31" s="77">
        <v>227.5</v>
      </c>
      <c r="N31" s="77">
        <v>187.6</v>
      </c>
      <c r="O31" s="77">
        <v>111.7</v>
      </c>
      <c r="P31" s="77">
        <v>141.6</v>
      </c>
      <c r="Q31" s="77">
        <v>93.6</v>
      </c>
      <c r="R31" s="77">
        <v>95.7</v>
      </c>
      <c r="S31" s="77">
        <v>62.7</v>
      </c>
      <c r="T31" s="77">
        <v>34.9</v>
      </c>
      <c r="U31" s="77">
        <v>40.9</v>
      </c>
      <c r="V31" s="77">
        <v>40.200000000000003</v>
      </c>
      <c r="W31" s="77">
        <v>16.100000000000001</v>
      </c>
      <c r="X31" s="77">
        <v>25.1</v>
      </c>
      <c r="Y31" s="77">
        <v>24.5</v>
      </c>
      <c r="Z31" s="77">
        <v>23.6</v>
      </c>
      <c r="AA31" s="77">
        <v>54.5</v>
      </c>
      <c r="AB31" s="77">
        <v>84.6</v>
      </c>
      <c r="AC31" s="77">
        <v>89.9</v>
      </c>
      <c r="AD31" s="48">
        <v>83</v>
      </c>
      <c r="AE31" s="48">
        <v>83.8</v>
      </c>
      <c r="AF31" s="48">
        <v>101.3</v>
      </c>
      <c r="AG31" s="55">
        <v>85.1</v>
      </c>
      <c r="AH31" s="48">
        <v>70.599999999999994</v>
      </c>
      <c r="AI31" s="59">
        <v>66.7</v>
      </c>
      <c r="AJ31" s="59">
        <v>66.400000000000006</v>
      </c>
      <c r="AK31" s="60">
        <v>66.3</v>
      </c>
      <c r="AL31" s="48">
        <v>62.1</v>
      </c>
      <c r="AM31" s="59">
        <v>56.8</v>
      </c>
      <c r="AN31" s="61">
        <v>52.8</v>
      </c>
      <c r="AO31" s="61">
        <v>51.5</v>
      </c>
      <c r="AP31" s="61">
        <v>48.6</v>
      </c>
      <c r="AQ31" s="61">
        <v>46.1</v>
      </c>
      <c r="AR31" s="61">
        <v>43.3</v>
      </c>
      <c r="AS31" s="61">
        <v>39.700000000000003</v>
      </c>
      <c r="AT31" s="61">
        <v>36.6</v>
      </c>
      <c r="AU31" s="61">
        <v>33</v>
      </c>
      <c r="AV31" s="61">
        <v>30.9</v>
      </c>
      <c r="AW31" s="61">
        <v>30.2</v>
      </c>
      <c r="AX31" s="61">
        <v>29.5</v>
      </c>
      <c r="AY31" s="61">
        <v>28.9</v>
      </c>
      <c r="AZ31" s="61">
        <v>28.8</v>
      </c>
      <c r="BA31" s="61">
        <v>28.6</v>
      </c>
      <c r="BB31" s="61">
        <v>28.4</v>
      </c>
      <c r="BC31" s="61">
        <v>27.7</v>
      </c>
      <c r="BD31" s="69">
        <v>26.6</v>
      </c>
    </row>
    <row r="32" spans="2:56" ht="18.399999999999999">
      <c r="B32" s="47" t="s">
        <v>298</v>
      </c>
      <c r="C32" s="54">
        <f t="shared" si="1"/>
        <v>49.932381896609478</v>
      </c>
      <c r="D32" s="100">
        <f>1919/1000/'Unit Conversions Array'!G4*'Unit Conversions Array'!O4</f>
        <v>0.17975643102264929</v>
      </c>
      <c r="E32" s="50"/>
      <c r="F32" s="47" t="s">
        <v>103</v>
      </c>
      <c r="G32" s="48">
        <f t="shared" si="2"/>
        <v>71.209030454602313</v>
      </c>
      <c r="H32" s="100">
        <f>2763/'Unit Conversions Array'!Q7*'Unit Conversions Array'!O7/1000</f>
        <v>0.25635230455472469</v>
      </c>
      <c r="J32" s="47" t="s">
        <v>298</v>
      </c>
      <c r="K32" s="77">
        <v>4.3</v>
      </c>
      <c r="L32" s="77">
        <v>2.9</v>
      </c>
      <c r="M32" s="77">
        <v>3.5</v>
      </c>
      <c r="N32" s="77">
        <v>3.4</v>
      </c>
      <c r="O32" s="77">
        <v>4.8</v>
      </c>
      <c r="P32" s="77">
        <v>1.4</v>
      </c>
      <c r="Q32" s="77">
        <v>0.8</v>
      </c>
      <c r="R32" s="77">
        <v>8.9</v>
      </c>
      <c r="S32" s="77">
        <v>3.1</v>
      </c>
      <c r="T32" s="77">
        <v>3.3</v>
      </c>
      <c r="U32" s="77">
        <v>11.1</v>
      </c>
      <c r="V32" s="77">
        <v>3.5</v>
      </c>
      <c r="W32" s="77">
        <v>6.4</v>
      </c>
      <c r="X32" s="77">
        <v>2</v>
      </c>
      <c r="Y32" s="77">
        <v>0.8</v>
      </c>
      <c r="Z32" s="77">
        <v>0</v>
      </c>
      <c r="AA32" s="77">
        <v>0</v>
      </c>
      <c r="AB32" s="77">
        <v>0</v>
      </c>
      <c r="AC32" s="77">
        <v>0</v>
      </c>
      <c r="AD32" s="184">
        <v>0</v>
      </c>
      <c r="AE32" s="184">
        <v>0</v>
      </c>
      <c r="AF32" s="184">
        <v>0</v>
      </c>
      <c r="AG32" s="185">
        <v>0</v>
      </c>
      <c r="AH32" s="184">
        <v>0</v>
      </c>
      <c r="AI32" s="184">
        <v>0</v>
      </c>
      <c r="AJ32" s="184">
        <v>0</v>
      </c>
      <c r="AK32" s="60">
        <v>0</v>
      </c>
      <c r="AL32" s="184">
        <v>0</v>
      </c>
      <c r="AM32" s="184">
        <v>0</v>
      </c>
      <c r="AN32" s="61">
        <v>0.1</v>
      </c>
      <c r="AO32" s="61">
        <v>0</v>
      </c>
      <c r="AP32" s="61">
        <v>0.1</v>
      </c>
      <c r="AQ32" s="61">
        <v>0</v>
      </c>
      <c r="AR32" s="61">
        <v>0.1</v>
      </c>
      <c r="AS32" s="61">
        <v>0</v>
      </c>
      <c r="AT32" s="61">
        <v>0.1</v>
      </c>
      <c r="AU32" s="61">
        <v>0</v>
      </c>
      <c r="AV32" s="61">
        <v>0</v>
      </c>
      <c r="AW32" s="61">
        <v>0</v>
      </c>
      <c r="AX32" s="61">
        <v>0</v>
      </c>
      <c r="AY32" s="61">
        <v>0</v>
      </c>
      <c r="AZ32" s="61">
        <v>0</v>
      </c>
      <c r="BA32" s="61">
        <v>0</v>
      </c>
      <c r="BB32" s="61">
        <v>0</v>
      </c>
      <c r="BC32" s="61">
        <v>0</v>
      </c>
      <c r="BD32" s="69">
        <v>0</v>
      </c>
    </row>
    <row r="33" spans="2:56" ht="18.399999999999999">
      <c r="B33" s="47" t="s">
        <v>300</v>
      </c>
      <c r="C33" s="54">
        <f t="shared" si="1"/>
        <v>50.110651512811536</v>
      </c>
      <c r="D33" s="100">
        <f>1925.85125324484/1000/'Unit Conversions Array'!G4*'Unit Conversions Array'!O4</f>
        <v>0.18039820112756061</v>
      </c>
      <c r="E33" s="50"/>
      <c r="F33" s="47" t="s">
        <v>104</v>
      </c>
      <c r="G33" s="48">
        <f t="shared" si="2"/>
        <v>74.726791875676497</v>
      </c>
      <c r="H33" s="100">
        <f>3176/'Unit Conversions Array'!Q8*'Unit Conversions Array'!O8/1000</f>
        <v>0.26901623553944692</v>
      </c>
      <c r="J33" s="47" t="s">
        <v>300</v>
      </c>
      <c r="K33" s="77">
        <v>3.2</v>
      </c>
      <c r="L33" s="77">
        <v>2.6</v>
      </c>
      <c r="M33" s="77">
        <v>13.8</v>
      </c>
      <c r="N33" s="77">
        <v>2.5</v>
      </c>
      <c r="O33" s="77">
        <v>3.4</v>
      </c>
      <c r="P33" s="77">
        <v>2.2999999999999998</v>
      </c>
      <c r="Q33" s="77">
        <v>2.6</v>
      </c>
      <c r="R33" s="77">
        <v>2.4</v>
      </c>
      <c r="S33" s="77">
        <v>1.4</v>
      </c>
      <c r="T33" s="77">
        <v>1.5</v>
      </c>
      <c r="U33" s="77">
        <v>1.3</v>
      </c>
      <c r="V33" s="77">
        <v>1.4</v>
      </c>
      <c r="W33" s="77">
        <v>1.4</v>
      </c>
      <c r="X33" s="77">
        <v>1.4</v>
      </c>
      <c r="Y33" s="77">
        <v>1.5</v>
      </c>
      <c r="Z33" s="77">
        <v>1.7</v>
      </c>
      <c r="AA33" s="77">
        <v>2.1</v>
      </c>
      <c r="AB33" s="77">
        <v>3.4</v>
      </c>
      <c r="AC33" s="77">
        <v>2.2999999999999998</v>
      </c>
      <c r="AD33" s="48">
        <v>2.9</v>
      </c>
      <c r="AE33" s="48">
        <v>1.6</v>
      </c>
      <c r="AF33" s="48">
        <v>2</v>
      </c>
      <c r="AG33" s="55">
        <v>0.9</v>
      </c>
      <c r="AH33" s="48">
        <v>0.2</v>
      </c>
      <c r="AI33" s="59">
        <v>0.3</v>
      </c>
      <c r="AJ33" s="59">
        <v>0.3</v>
      </c>
      <c r="AK33" s="60">
        <v>0.3</v>
      </c>
      <c r="AL33" s="48">
        <v>0.4</v>
      </c>
      <c r="AM33" s="59">
        <v>0.4</v>
      </c>
      <c r="AN33" s="61">
        <v>0.4</v>
      </c>
      <c r="AO33" s="61">
        <v>0.4</v>
      </c>
      <c r="AP33" s="61">
        <v>0.4</v>
      </c>
      <c r="AQ33" s="61">
        <v>0.4</v>
      </c>
      <c r="AR33" s="61">
        <v>0.4</v>
      </c>
      <c r="AS33" s="61">
        <v>0.4</v>
      </c>
      <c r="AT33" s="61">
        <v>0.3</v>
      </c>
      <c r="AU33" s="61">
        <v>0.3</v>
      </c>
      <c r="AV33" s="61">
        <v>0.3</v>
      </c>
      <c r="AW33" s="61">
        <v>0.3</v>
      </c>
      <c r="AX33" s="61">
        <v>0.3</v>
      </c>
      <c r="AY33" s="61">
        <v>0.3</v>
      </c>
      <c r="AZ33" s="61">
        <v>0.3</v>
      </c>
      <c r="BA33" s="61">
        <v>0.3</v>
      </c>
      <c r="BB33" s="61">
        <v>0.3</v>
      </c>
      <c r="BC33" s="61">
        <v>0.4</v>
      </c>
      <c r="BD33" s="69">
        <v>0.3</v>
      </c>
    </row>
    <row r="34" spans="2:56" ht="18.399999999999999">
      <c r="B34" s="47" t="s">
        <v>302</v>
      </c>
      <c r="C34" s="54">
        <f t="shared" si="1"/>
        <v>49.95519014220136</v>
      </c>
      <c r="D34" s="100">
        <f>1919.87656590029/1000/'Unit Conversions Array'!G4*'Unit Conversions Array'!O4</f>
        <v>0.17983854064109236</v>
      </c>
      <c r="E34" s="50"/>
      <c r="F34" s="47" t="s">
        <v>105</v>
      </c>
      <c r="G34" s="48">
        <f>H34*277.778</f>
        <v>69.997913418803876</v>
      </c>
      <c r="H34" s="100">
        <f>2681/1000/'Unit Conversions Array'!Q9*'Unit Conversions Array'!O9</f>
        <v>0.25199228671386459</v>
      </c>
      <c r="J34" s="47" t="s">
        <v>302</v>
      </c>
      <c r="K34" s="77">
        <v>845.2</v>
      </c>
      <c r="L34" s="77">
        <v>803.2</v>
      </c>
      <c r="M34" s="77">
        <v>792.1</v>
      </c>
      <c r="N34" s="77">
        <v>754.3</v>
      </c>
      <c r="O34" s="77">
        <v>845.7</v>
      </c>
      <c r="P34" s="77">
        <v>820</v>
      </c>
      <c r="Q34" s="77">
        <v>771.2</v>
      </c>
      <c r="R34" s="77">
        <v>773.3</v>
      </c>
      <c r="S34" s="77">
        <v>658.9</v>
      </c>
      <c r="T34" s="77">
        <v>674.5</v>
      </c>
      <c r="U34" s="77">
        <v>723</v>
      </c>
      <c r="V34" s="77">
        <v>705.3</v>
      </c>
      <c r="W34" s="77">
        <v>687.4</v>
      </c>
      <c r="X34" s="77">
        <v>705.9</v>
      </c>
      <c r="Y34" s="77">
        <v>690.1</v>
      </c>
      <c r="Z34" s="77">
        <v>602.6</v>
      </c>
      <c r="AA34" s="77">
        <v>613.20000000000005</v>
      </c>
      <c r="AB34" s="77">
        <v>462.7</v>
      </c>
      <c r="AC34" s="77">
        <v>381.2</v>
      </c>
      <c r="AD34" s="48">
        <v>284.2</v>
      </c>
      <c r="AE34" s="48">
        <v>271.5</v>
      </c>
      <c r="AF34" s="48">
        <v>259</v>
      </c>
      <c r="AG34" s="55">
        <v>245.3</v>
      </c>
      <c r="AH34" s="48">
        <v>197.4</v>
      </c>
      <c r="AI34" s="59">
        <v>178.9</v>
      </c>
      <c r="AJ34" s="59">
        <v>174.1</v>
      </c>
      <c r="AK34" s="60">
        <v>170.1</v>
      </c>
      <c r="AL34" s="48">
        <v>148.80000000000001</v>
      </c>
      <c r="AM34" s="59">
        <v>141.80000000000001</v>
      </c>
      <c r="AN34" s="61">
        <v>138.19999999999999</v>
      </c>
      <c r="AO34" s="61">
        <v>134.1</v>
      </c>
      <c r="AP34" s="61">
        <v>133.6</v>
      </c>
      <c r="AQ34" s="61">
        <v>130</v>
      </c>
      <c r="AR34" s="61">
        <v>130.4</v>
      </c>
      <c r="AS34" s="61">
        <v>130.69999999999999</v>
      </c>
      <c r="AT34" s="61">
        <v>131</v>
      </c>
      <c r="AU34" s="61">
        <v>122.5</v>
      </c>
      <c r="AV34" s="61">
        <v>117.2</v>
      </c>
      <c r="AW34" s="61">
        <v>113.1</v>
      </c>
      <c r="AX34" s="61">
        <v>107.9</v>
      </c>
      <c r="AY34" s="61">
        <v>103.9</v>
      </c>
      <c r="AZ34" s="61">
        <v>101.4</v>
      </c>
      <c r="BA34" s="61">
        <v>96.6</v>
      </c>
      <c r="BB34" s="61">
        <v>94.3</v>
      </c>
      <c r="BC34" s="61">
        <v>84.9</v>
      </c>
      <c r="BD34" s="69">
        <v>81.099999999999994</v>
      </c>
    </row>
    <row r="35" spans="2:56" ht="18.95" thickBot="1">
      <c r="B35" s="51" t="s">
        <v>303</v>
      </c>
      <c r="C35" s="52">
        <f t="shared" si="1"/>
        <v>51.165801813999785</v>
      </c>
      <c r="D35" s="101">
        <f>1966.40276212685/1000/'Unit Conversions Array'!G4*'Unit Conversions Array'!O4</f>
        <v>0.18419673917300788</v>
      </c>
      <c r="E35" s="50"/>
      <c r="F35" s="51" t="s">
        <v>106</v>
      </c>
      <c r="G35" s="52">
        <f>H35*277.778</f>
        <v>67.937308958951675</v>
      </c>
      <c r="H35" s="101">
        <f>2560/1000/'Unit Conversions Array'!Q10*'Unit Conversions Array'!O10</f>
        <v>0.24457411659293274</v>
      </c>
      <c r="J35" s="51" t="s">
        <v>303</v>
      </c>
      <c r="K35" s="78">
        <v>69.7</v>
      </c>
      <c r="L35" s="78">
        <v>53.2</v>
      </c>
      <c r="M35" s="78">
        <v>52.9</v>
      </c>
      <c r="N35" s="78">
        <v>50.9</v>
      </c>
      <c r="O35" s="78">
        <v>44.3</v>
      </c>
      <c r="P35" s="78">
        <v>48.3</v>
      </c>
      <c r="Q35" s="78">
        <v>68.3</v>
      </c>
      <c r="R35" s="78">
        <v>42.6</v>
      </c>
      <c r="S35" s="78">
        <v>41.2</v>
      </c>
      <c r="T35" s="78">
        <v>41.3</v>
      </c>
      <c r="U35" s="78">
        <v>44.5</v>
      </c>
      <c r="V35" s="78">
        <v>47</v>
      </c>
      <c r="W35" s="78">
        <v>53.3</v>
      </c>
      <c r="X35" s="78">
        <v>75.8</v>
      </c>
      <c r="Y35" s="78">
        <v>112.4</v>
      </c>
      <c r="Z35" s="78">
        <v>110.4</v>
      </c>
      <c r="AA35" s="78">
        <v>203.5</v>
      </c>
      <c r="AB35" s="78">
        <v>161.4</v>
      </c>
      <c r="AC35" s="78">
        <v>144.4</v>
      </c>
      <c r="AD35" s="52">
        <v>154.9</v>
      </c>
      <c r="AE35" s="52">
        <v>94.6</v>
      </c>
      <c r="AF35" s="52">
        <v>112.6</v>
      </c>
      <c r="AG35" s="56">
        <v>92</v>
      </c>
      <c r="AH35" s="52">
        <v>71.400000000000006</v>
      </c>
      <c r="AI35" s="70">
        <v>53.7</v>
      </c>
      <c r="AJ35" s="70">
        <v>37.1</v>
      </c>
      <c r="AK35" s="71">
        <v>17.399999999999999</v>
      </c>
      <c r="AL35" s="52">
        <v>13.8</v>
      </c>
      <c r="AM35" s="70">
        <v>19.600000000000001</v>
      </c>
      <c r="AN35" s="72">
        <v>30</v>
      </c>
      <c r="AO35" s="72">
        <v>44.2</v>
      </c>
      <c r="AP35" s="72">
        <v>58.6</v>
      </c>
      <c r="AQ35" s="72">
        <v>72.5</v>
      </c>
      <c r="AR35" s="72">
        <v>60.9</v>
      </c>
      <c r="AS35" s="72">
        <v>48.7</v>
      </c>
      <c r="AT35" s="72">
        <v>37.200000000000003</v>
      </c>
      <c r="AU35" s="72">
        <v>29.6</v>
      </c>
      <c r="AV35" s="72">
        <v>21.6</v>
      </c>
      <c r="AW35" s="72">
        <v>13.7</v>
      </c>
      <c r="AX35" s="72">
        <v>22.6</v>
      </c>
      <c r="AY35" s="72">
        <v>33.700000000000003</v>
      </c>
      <c r="AZ35" s="72">
        <v>44.1</v>
      </c>
      <c r="BA35" s="72">
        <v>54</v>
      </c>
      <c r="BB35" s="72">
        <v>45.3</v>
      </c>
      <c r="BC35" s="72">
        <v>33.299999999999997</v>
      </c>
      <c r="BD35" s="73">
        <v>23.9</v>
      </c>
    </row>
    <row r="36" spans="2:56">
      <c r="B36" s="1"/>
      <c r="C36" s="1"/>
      <c r="D36" s="1"/>
      <c r="E36" s="1"/>
      <c r="F36" s="1"/>
      <c r="G36" s="1"/>
      <c r="H36" s="1"/>
    </row>
    <row r="37" spans="2:56" ht="18.399999999999999">
      <c r="B37" s="165"/>
      <c r="F37" s="165"/>
      <c r="J37" s="165"/>
    </row>
    <row r="38" spans="2:56" ht="18.399999999999999">
      <c r="R38" s="49"/>
    </row>
  </sheetData>
  <sheetProtection algorithmName="SHA-512" hashValue="by4TJayO25/Bh0862sIe8PHbW3FW5OaqrQ7QuFx/PwE/TIcg+lfH8pCIsy6jycHvxyL/t2H1dd1oE7P/6wsXSQ==" saltValue="cKieFZtaBw3twfVTYjbRRw==" spinCount="100000" sheet="1" objects="1" scenarios="1"/>
  <mergeCells count="4">
    <mergeCell ref="B21:D21"/>
    <mergeCell ref="F21:H21"/>
    <mergeCell ref="K21:BD21"/>
    <mergeCell ref="J21:J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2CD09-FE28-47B3-9C66-C347CA8D97CF}">
  <sheetPr codeName="Sheet7"/>
  <dimension ref="B1:T23"/>
  <sheetViews>
    <sheetView showGridLines="0" showRowColHeaders="0" workbookViewId="0">
      <selection activeCell="C4" sqref="C4:T5"/>
    </sheetView>
  </sheetViews>
  <sheetFormatPr defaultRowHeight="14.65"/>
  <cols>
    <col min="1" max="1" width="1.85546875" customWidth="1"/>
    <col min="2" max="2" width="3" style="12" customWidth="1"/>
  </cols>
  <sheetData>
    <row r="1" spans="2:20" ht="10.5" customHeight="1"/>
    <row r="2" spans="2:20" ht="18.399999999999999">
      <c r="B2" s="82" t="s">
        <v>34</v>
      </c>
    </row>
    <row r="4" spans="2:20">
      <c r="B4" s="83">
        <v>1</v>
      </c>
      <c r="C4" s="266" t="s">
        <v>312</v>
      </c>
      <c r="D4" s="266"/>
      <c r="E4" s="266"/>
      <c r="F4" s="266"/>
      <c r="G4" s="266"/>
      <c r="H4" s="266"/>
      <c r="I4" s="266"/>
      <c r="J4" s="266"/>
      <c r="K4" s="266"/>
      <c r="L4" s="266"/>
      <c r="M4" s="266"/>
      <c r="N4" s="266"/>
      <c r="O4" s="266"/>
      <c r="P4" s="266"/>
      <c r="Q4" s="266"/>
      <c r="R4" s="266"/>
      <c r="S4" s="266"/>
      <c r="T4" s="266"/>
    </row>
    <row r="5" spans="2:20">
      <c r="B5" s="83"/>
      <c r="C5" s="266"/>
      <c r="D5" s="266"/>
      <c r="E5" s="266"/>
      <c r="F5" s="266"/>
      <c r="G5" s="266"/>
      <c r="H5" s="266"/>
      <c r="I5" s="266"/>
      <c r="J5" s="266"/>
      <c r="K5" s="266"/>
      <c r="L5" s="266"/>
      <c r="M5" s="266"/>
      <c r="N5" s="266"/>
      <c r="O5" s="266"/>
      <c r="P5" s="266"/>
      <c r="Q5" s="266"/>
      <c r="R5" s="266"/>
      <c r="S5" s="266"/>
      <c r="T5" s="266"/>
    </row>
    <row r="6" spans="2:20" ht="14.25" customHeight="1">
      <c r="B6" s="83">
        <v>2</v>
      </c>
      <c r="C6" s="266" t="s">
        <v>313</v>
      </c>
      <c r="D6" s="266"/>
      <c r="E6" s="266"/>
      <c r="F6" s="266"/>
      <c r="G6" s="266"/>
      <c r="H6" s="266"/>
      <c r="I6" s="266"/>
      <c r="J6" s="266"/>
      <c r="K6" s="266"/>
      <c r="L6" s="266"/>
      <c r="M6" s="266"/>
      <c r="N6" s="266"/>
      <c r="O6" s="266"/>
      <c r="P6" s="266"/>
      <c r="Q6" s="266"/>
      <c r="R6" s="266"/>
      <c r="S6" s="266"/>
      <c r="T6" s="266"/>
    </row>
    <row r="7" spans="2:20" ht="14.25" customHeight="1">
      <c r="B7" s="83">
        <v>3</v>
      </c>
      <c r="C7" s="75" t="s">
        <v>314</v>
      </c>
    </row>
    <row r="8" spans="2:20">
      <c r="B8" s="83">
        <v>4</v>
      </c>
      <c r="C8" s="266" t="s">
        <v>315</v>
      </c>
      <c r="D8" s="266"/>
      <c r="E8" s="266"/>
      <c r="F8" s="266"/>
      <c r="G8" s="266"/>
      <c r="H8" s="266"/>
      <c r="I8" s="266"/>
      <c r="J8" s="266"/>
      <c r="K8" s="266"/>
      <c r="L8" s="266"/>
      <c r="M8" s="266"/>
      <c r="N8" s="266"/>
      <c r="O8" s="266"/>
      <c r="P8" s="266"/>
      <c r="Q8" s="266"/>
      <c r="R8" s="266"/>
      <c r="S8" s="266"/>
      <c r="T8" s="266"/>
    </row>
    <row r="9" spans="2:20">
      <c r="B9" s="83"/>
      <c r="C9" s="266"/>
      <c r="D9" s="266"/>
      <c r="E9" s="266"/>
      <c r="F9" s="266"/>
      <c r="G9" s="266"/>
      <c r="H9" s="266"/>
      <c r="I9" s="266"/>
      <c r="J9" s="266"/>
      <c r="K9" s="266"/>
      <c r="L9" s="266"/>
      <c r="M9" s="266"/>
      <c r="N9" s="266"/>
      <c r="O9" s="266"/>
      <c r="P9" s="266"/>
      <c r="Q9" s="266"/>
      <c r="R9" s="266"/>
      <c r="S9" s="266"/>
      <c r="T9" s="266"/>
    </row>
    <row r="10" spans="2:20">
      <c r="B10" s="83">
        <v>5</v>
      </c>
      <c r="C10" s="75" t="s">
        <v>316</v>
      </c>
      <c r="D10" s="75"/>
      <c r="E10" s="75"/>
      <c r="F10" s="75"/>
      <c r="G10" s="75"/>
      <c r="H10" s="75"/>
      <c r="I10" s="75"/>
      <c r="J10" s="75"/>
      <c r="K10" s="75"/>
      <c r="L10" s="75"/>
      <c r="M10" s="75"/>
      <c r="N10" s="75"/>
      <c r="O10" s="75"/>
      <c r="P10" s="75"/>
      <c r="Q10" s="75"/>
      <c r="R10" s="75"/>
      <c r="S10" s="75"/>
      <c r="T10" s="75"/>
    </row>
    <row r="11" spans="2:20">
      <c r="B11" s="83"/>
      <c r="C11" s="75"/>
      <c r="D11" s="75"/>
      <c r="E11" s="75"/>
      <c r="F11" s="75"/>
      <c r="G11" s="75"/>
      <c r="H11" s="75"/>
      <c r="I11" s="75"/>
      <c r="J11" s="75"/>
      <c r="K11" s="75"/>
      <c r="L11" s="75"/>
      <c r="M11" s="75"/>
      <c r="N11" s="75"/>
      <c r="O11" s="75"/>
      <c r="P11" s="75"/>
      <c r="Q11" s="75"/>
      <c r="R11" s="75"/>
      <c r="S11" s="75"/>
      <c r="T11" s="75"/>
    </row>
    <row r="12" spans="2:20">
      <c r="B12" s="83"/>
      <c r="C12" s="75"/>
      <c r="D12" s="75"/>
      <c r="E12" s="75"/>
      <c r="F12" s="75"/>
      <c r="G12" s="75"/>
      <c r="H12" s="75"/>
      <c r="I12" s="75"/>
      <c r="J12" s="75"/>
      <c r="K12" s="75"/>
      <c r="L12" s="75"/>
      <c r="M12" s="75"/>
      <c r="N12" s="75"/>
      <c r="O12" s="75"/>
      <c r="P12" s="75"/>
      <c r="Q12" s="75"/>
      <c r="R12" s="75"/>
      <c r="S12" s="75"/>
      <c r="T12" s="75"/>
    </row>
    <row r="13" spans="2:20">
      <c r="B13" s="83"/>
      <c r="C13" s="75"/>
      <c r="D13" s="75"/>
      <c r="E13" s="75"/>
      <c r="F13" s="75"/>
      <c r="G13" s="75"/>
      <c r="H13" s="75"/>
      <c r="I13" s="75"/>
      <c r="J13" s="75"/>
      <c r="K13" s="75"/>
      <c r="L13" s="75"/>
      <c r="M13" s="75"/>
      <c r="N13" s="75"/>
      <c r="O13" s="75"/>
      <c r="P13" s="75"/>
      <c r="Q13" s="75"/>
      <c r="R13" s="75"/>
      <c r="S13" s="75"/>
      <c r="T13" s="75"/>
    </row>
    <row r="14" spans="2:20">
      <c r="B14" s="83"/>
      <c r="C14" s="75"/>
      <c r="D14" s="75"/>
      <c r="E14" s="75"/>
      <c r="F14" s="75"/>
      <c r="G14" s="75"/>
      <c r="H14" s="75"/>
      <c r="I14" s="75"/>
      <c r="J14" s="75"/>
      <c r="K14" s="75"/>
      <c r="L14" s="75"/>
      <c r="M14" s="75"/>
      <c r="N14" s="75"/>
      <c r="O14" s="75"/>
      <c r="P14" s="75"/>
      <c r="Q14" s="75"/>
      <c r="R14" s="75"/>
      <c r="S14" s="75"/>
      <c r="T14" s="75"/>
    </row>
    <row r="15" spans="2:20">
      <c r="B15" s="83"/>
      <c r="C15" s="75"/>
      <c r="D15" s="75"/>
      <c r="E15" s="75"/>
      <c r="F15" s="75"/>
      <c r="G15" s="75"/>
      <c r="H15" s="75"/>
      <c r="I15" s="75"/>
      <c r="J15" s="75"/>
      <c r="K15" s="75"/>
      <c r="L15" s="75"/>
      <c r="M15" s="75"/>
      <c r="N15" s="75"/>
      <c r="O15" s="75"/>
      <c r="P15" s="75"/>
      <c r="Q15" s="75"/>
      <c r="R15" s="75"/>
      <c r="S15" s="75"/>
      <c r="T15" s="75"/>
    </row>
    <row r="16" spans="2:20">
      <c r="B16" s="83"/>
      <c r="C16" s="75"/>
      <c r="D16" s="75"/>
      <c r="E16" s="75"/>
      <c r="F16" s="75"/>
      <c r="G16" s="75"/>
      <c r="H16" s="75"/>
      <c r="I16" s="75"/>
      <c r="J16" s="75"/>
      <c r="K16" s="75"/>
      <c r="L16" s="75"/>
      <c r="M16" s="75"/>
      <c r="N16" s="75"/>
      <c r="O16" s="75"/>
      <c r="P16" s="75"/>
      <c r="Q16" s="75"/>
      <c r="R16" s="75"/>
      <c r="S16" s="75"/>
      <c r="T16" s="75"/>
    </row>
    <row r="17" spans="2:20">
      <c r="B17" s="83"/>
      <c r="C17" s="75"/>
      <c r="D17" s="75"/>
      <c r="E17" s="75"/>
      <c r="F17" s="75"/>
      <c r="G17" s="75"/>
      <c r="H17" s="75"/>
      <c r="I17" s="75"/>
      <c r="J17" s="75"/>
      <c r="K17" s="75"/>
      <c r="L17" s="75"/>
      <c r="M17" s="75"/>
      <c r="N17" s="75"/>
      <c r="O17" s="75"/>
      <c r="P17" s="75"/>
      <c r="Q17" s="75"/>
      <c r="R17" s="75"/>
      <c r="S17" s="75"/>
      <c r="T17" s="75"/>
    </row>
    <row r="18" spans="2:20">
      <c r="B18" s="83"/>
      <c r="C18" s="75"/>
      <c r="D18" s="75"/>
      <c r="E18" s="75"/>
      <c r="F18" s="75"/>
      <c r="G18" s="75"/>
      <c r="H18" s="75"/>
      <c r="I18" s="75"/>
      <c r="J18" s="75"/>
      <c r="K18" s="75"/>
      <c r="L18" s="75"/>
      <c r="M18" s="75"/>
      <c r="N18" s="75"/>
      <c r="O18" s="75"/>
      <c r="P18" s="75"/>
      <c r="Q18" s="75"/>
      <c r="R18" s="75"/>
      <c r="S18" s="75"/>
      <c r="T18" s="75"/>
    </row>
    <row r="19" spans="2:20">
      <c r="B19" s="83"/>
      <c r="C19" s="75"/>
      <c r="D19" s="75"/>
      <c r="E19" s="75"/>
      <c r="F19" s="75"/>
      <c r="G19" s="75"/>
      <c r="H19" s="75"/>
      <c r="I19" s="75"/>
      <c r="J19" s="75"/>
      <c r="K19" s="75"/>
      <c r="L19" s="75"/>
      <c r="M19" s="75"/>
      <c r="N19" s="75"/>
      <c r="O19" s="75"/>
      <c r="P19" s="75"/>
      <c r="Q19" s="75"/>
      <c r="R19" s="75"/>
      <c r="S19" s="75"/>
      <c r="T19" s="75"/>
    </row>
    <row r="20" spans="2:20">
      <c r="B20" s="83"/>
      <c r="C20" s="75"/>
      <c r="D20" s="75"/>
      <c r="E20" s="75"/>
      <c r="F20" s="75"/>
      <c r="G20" s="75"/>
      <c r="H20" s="75"/>
      <c r="I20" s="75"/>
      <c r="J20" s="75"/>
      <c r="K20" s="75"/>
      <c r="L20" s="75"/>
      <c r="M20" s="75"/>
      <c r="N20" s="75"/>
      <c r="O20" s="75"/>
      <c r="P20" s="75"/>
      <c r="Q20" s="75"/>
      <c r="R20" s="75"/>
      <c r="S20" s="75"/>
      <c r="T20" s="75"/>
    </row>
    <row r="21" spans="2:20">
      <c r="B21" s="83"/>
      <c r="C21" s="75"/>
      <c r="D21" s="75"/>
      <c r="E21" s="75"/>
      <c r="F21" s="75"/>
      <c r="G21" s="75"/>
      <c r="H21" s="75"/>
      <c r="I21" s="75"/>
      <c r="J21" s="75"/>
      <c r="K21" s="75"/>
      <c r="L21" s="75"/>
      <c r="M21" s="75"/>
      <c r="N21" s="75"/>
      <c r="O21" s="75"/>
      <c r="P21" s="75"/>
      <c r="Q21" s="75"/>
      <c r="R21" s="75"/>
      <c r="S21" s="75"/>
      <c r="T21" s="75"/>
    </row>
    <row r="22" spans="2:20">
      <c r="B22" s="83"/>
      <c r="C22" s="75"/>
      <c r="D22" s="75"/>
      <c r="E22" s="75"/>
      <c r="F22" s="75"/>
      <c r="G22" s="75"/>
      <c r="H22" s="75"/>
      <c r="I22" s="75"/>
      <c r="J22" s="75"/>
      <c r="K22" s="75"/>
      <c r="L22" s="75"/>
      <c r="M22" s="75"/>
      <c r="N22" s="75"/>
      <c r="O22" s="75"/>
      <c r="P22" s="75"/>
      <c r="Q22" s="75"/>
      <c r="R22" s="75"/>
      <c r="S22" s="75"/>
      <c r="T22" s="75"/>
    </row>
    <row r="23" spans="2:20">
      <c r="B23" s="83"/>
      <c r="C23" s="75"/>
      <c r="D23" s="75"/>
      <c r="E23" s="75"/>
      <c r="F23" s="75"/>
      <c r="G23" s="75"/>
      <c r="H23" s="75"/>
      <c r="I23" s="75"/>
      <c r="J23" s="75"/>
      <c r="K23" s="75"/>
      <c r="L23" s="75"/>
      <c r="M23" s="75"/>
      <c r="N23" s="75"/>
      <c r="O23" s="75"/>
      <c r="P23" s="75"/>
      <c r="Q23" s="75"/>
      <c r="R23" s="75"/>
      <c r="S23" s="75"/>
      <c r="T23" s="75"/>
    </row>
  </sheetData>
  <mergeCells count="3">
    <mergeCell ref="C4:T5"/>
    <mergeCell ref="C6:T6"/>
    <mergeCell ref="C8:T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4BD4-1595-4609-AE7D-C902C9BC75AD}">
  <sheetPr codeName="Sheet8">
    <tabColor theme="7" tint="-9.9978637043366805E-2"/>
  </sheetPr>
  <dimension ref="A1:Q107"/>
  <sheetViews>
    <sheetView topLeftCell="I1" workbookViewId="0">
      <selection activeCell="Q16" sqref="Q16"/>
    </sheetView>
  </sheetViews>
  <sheetFormatPr defaultRowHeight="14.65"/>
  <cols>
    <col min="1" max="1" width="27.5703125" bestFit="1" customWidth="1"/>
    <col min="2" max="2" width="26.28515625" bestFit="1" customWidth="1"/>
    <col min="3" max="3" width="15.140625" bestFit="1" customWidth="1"/>
    <col min="4" max="4" width="36.7109375" bestFit="1" customWidth="1"/>
    <col min="5" max="5" width="25" bestFit="1" customWidth="1"/>
  </cols>
  <sheetData>
    <row r="1" spans="1:17" ht="16.350000000000001">
      <c r="A1" s="124" t="s">
        <v>317</v>
      </c>
      <c r="B1" s="125" t="s">
        <v>318</v>
      </c>
      <c r="C1" s="125" t="s">
        <v>66</v>
      </c>
      <c r="D1" s="125" t="s">
        <v>319</v>
      </c>
      <c r="E1" s="125" t="s">
        <v>320</v>
      </c>
    </row>
    <row r="2" spans="1:17">
      <c r="A2" s="2" t="s">
        <v>321</v>
      </c>
      <c r="B2" s="1" t="s">
        <v>322</v>
      </c>
      <c r="C2" s="1" t="s">
        <v>95</v>
      </c>
      <c r="D2" s="1" t="s">
        <v>323</v>
      </c>
      <c r="E2" s="1">
        <v>1</v>
      </c>
      <c r="I2" s="5" t="s">
        <v>324</v>
      </c>
      <c r="K2" s="4" t="s">
        <v>92</v>
      </c>
      <c r="M2" t="s">
        <v>325</v>
      </c>
      <c r="O2" s="2" t="s">
        <v>321</v>
      </c>
      <c r="Q2" s="2" t="s">
        <v>98</v>
      </c>
    </row>
    <row r="3" spans="1:17">
      <c r="A3" s="2" t="s">
        <v>321</v>
      </c>
      <c r="B3" s="1" t="s">
        <v>322</v>
      </c>
      <c r="C3" s="1" t="s">
        <v>108</v>
      </c>
      <c r="D3" s="1" t="s">
        <v>326</v>
      </c>
      <c r="E3" s="1">
        <v>1000</v>
      </c>
      <c r="I3" s="5" t="s">
        <v>327</v>
      </c>
      <c r="K3" s="4" t="s">
        <v>328</v>
      </c>
      <c r="M3" t="s">
        <v>329</v>
      </c>
      <c r="O3" s="2" t="s">
        <v>295</v>
      </c>
      <c r="Q3" s="2" t="s">
        <v>102</v>
      </c>
    </row>
    <row r="4" spans="1:17">
      <c r="A4" s="2" t="s">
        <v>321</v>
      </c>
      <c r="B4" s="1" t="s">
        <v>322</v>
      </c>
      <c r="C4" s="1" t="s">
        <v>328</v>
      </c>
      <c r="D4" s="1" t="s">
        <v>330</v>
      </c>
      <c r="E4" s="1">
        <v>1.0309999999999999</v>
      </c>
      <c r="I4" s="5" t="s">
        <v>331</v>
      </c>
      <c r="K4" s="4" t="s">
        <v>332</v>
      </c>
      <c r="M4" t="s">
        <v>333</v>
      </c>
      <c r="O4" s="2" t="s">
        <v>297</v>
      </c>
      <c r="Q4" s="2" t="s">
        <v>103</v>
      </c>
    </row>
    <row r="5" spans="1:17">
      <c r="A5" s="2" t="s">
        <v>321</v>
      </c>
      <c r="B5" s="1" t="s">
        <v>322</v>
      </c>
      <c r="C5" s="1" t="s">
        <v>92</v>
      </c>
      <c r="D5" s="1" t="s">
        <v>334</v>
      </c>
      <c r="E5" s="1">
        <v>103.143</v>
      </c>
      <c r="I5" s="5" t="s">
        <v>335</v>
      </c>
      <c r="K5" s="4" t="s">
        <v>336</v>
      </c>
      <c r="M5" t="s">
        <v>337</v>
      </c>
      <c r="O5" s="2" t="s">
        <v>299</v>
      </c>
      <c r="Q5" s="2" t="s">
        <v>104</v>
      </c>
    </row>
    <row r="6" spans="1:17">
      <c r="A6" s="2" t="s">
        <v>321</v>
      </c>
      <c r="B6" s="1" t="s">
        <v>322</v>
      </c>
      <c r="C6" s="1" t="s">
        <v>93</v>
      </c>
      <c r="D6" s="1" t="s">
        <v>338</v>
      </c>
      <c r="E6" s="1">
        <v>1031</v>
      </c>
      <c r="I6" s="5" t="s">
        <v>339</v>
      </c>
      <c r="K6" s="4" t="s">
        <v>340</v>
      </c>
      <c r="M6" t="s">
        <v>341</v>
      </c>
      <c r="O6" s="2" t="s">
        <v>301</v>
      </c>
      <c r="Q6" s="2" t="s">
        <v>105</v>
      </c>
    </row>
    <row r="7" spans="1:17">
      <c r="A7" s="2" t="s">
        <v>321</v>
      </c>
      <c r="B7" s="1" t="s">
        <v>322</v>
      </c>
      <c r="C7" s="1" t="s">
        <v>342</v>
      </c>
      <c r="D7" s="1" t="s">
        <v>343</v>
      </c>
      <c r="E7" s="1">
        <v>1031430</v>
      </c>
      <c r="I7" s="5" t="s">
        <v>344</v>
      </c>
      <c r="K7" s="4" t="s">
        <v>90</v>
      </c>
      <c r="M7" t="s">
        <v>345</v>
      </c>
      <c r="O7" s="2" t="s">
        <v>105</v>
      </c>
      <c r="Q7" s="2" t="s">
        <v>106</v>
      </c>
    </row>
    <row r="8" spans="1:17">
      <c r="A8" s="2" t="s">
        <v>321</v>
      </c>
      <c r="B8" s="1" t="s">
        <v>322</v>
      </c>
      <c r="C8" s="1" t="s">
        <v>346</v>
      </c>
      <c r="D8" s="1" t="s">
        <v>347</v>
      </c>
      <c r="E8" s="1">
        <v>100</v>
      </c>
      <c r="I8" s="5" t="s">
        <v>348</v>
      </c>
      <c r="K8" s="4" t="s">
        <v>95</v>
      </c>
      <c r="M8" t="s">
        <v>349</v>
      </c>
      <c r="O8" s="2" t="s">
        <v>106</v>
      </c>
      <c r="Q8" s="2" t="s">
        <v>107</v>
      </c>
    </row>
    <row r="9" spans="1:17">
      <c r="A9" s="2" t="s">
        <v>321</v>
      </c>
      <c r="B9" s="1" t="s">
        <v>322</v>
      </c>
      <c r="C9" s="1" t="s">
        <v>332</v>
      </c>
      <c r="D9" s="1" t="s">
        <v>350</v>
      </c>
      <c r="E9" s="1">
        <v>36.424999999999997</v>
      </c>
      <c r="I9" s="5" t="s">
        <v>351</v>
      </c>
      <c r="K9" s="4" t="s">
        <v>93</v>
      </c>
      <c r="M9" t="s">
        <v>352</v>
      </c>
      <c r="O9" s="2" t="s">
        <v>107</v>
      </c>
      <c r="Q9" s="2" t="s">
        <v>353</v>
      </c>
    </row>
    <row r="10" spans="1:17">
      <c r="A10" s="2" t="s">
        <v>321</v>
      </c>
      <c r="B10" s="1" t="s">
        <v>322</v>
      </c>
      <c r="C10" s="1" t="s">
        <v>90</v>
      </c>
      <c r="D10" s="1" t="s">
        <v>354</v>
      </c>
      <c r="E10" s="1">
        <v>947.81700000000001</v>
      </c>
      <c r="I10" s="5" t="s">
        <v>355</v>
      </c>
      <c r="K10" s="4" t="s">
        <v>112</v>
      </c>
      <c r="M10" t="s">
        <v>356</v>
      </c>
      <c r="O10" s="2" t="s">
        <v>80</v>
      </c>
      <c r="Q10" s="2" t="s">
        <v>84</v>
      </c>
    </row>
    <row r="11" spans="1:17">
      <c r="A11" s="2" t="s">
        <v>295</v>
      </c>
      <c r="B11" s="1" t="s">
        <v>357</v>
      </c>
      <c r="C11" s="1" t="s">
        <v>95</v>
      </c>
      <c r="D11" s="1" t="s">
        <v>358</v>
      </c>
      <c r="E11" s="1">
        <v>1</v>
      </c>
      <c r="I11" s="5" t="s">
        <v>81</v>
      </c>
      <c r="K11" s="4" t="s">
        <v>359</v>
      </c>
      <c r="M11" t="s">
        <v>360</v>
      </c>
      <c r="O11" s="2" t="s">
        <v>286</v>
      </c>
      <c r="Q11" s="2" t="s">
        <v>310</v>
      </c>
    </row>
    <row r="12" spans="1:17">
      <c r="A12" s="2" t="s">
        <v>295</v>
      </c>
      <c r="B12" s="1" t="s">
        <v>357</v>
      </c>
      <c r="C12" s="1" t="s">
        <v>108</v>
      </c>
      <c r="D12" s="1" t="s">
        <v>361</v>
      </c>
      <c r="E12" s="1">
        <v>1000</v>
      </c>
      <c r="I12" s="5" t="s">
        <v>362</v>
      </c>
      <c r="K12" s="4" t="s">
        <v>79</v>
      </c>
      <c r="M12" t="s">
        <v>363</v>
      </c>
      <c r="O12" s="2" t="s">
        <v>115</v>
      </c>
      <c r="Q12" s="2" t="s">
        <v>311</v>
      </c>
    </row>
    <row r="13" spans="1:17">
      <c r="A13" s="2" t="s">
        <v>295</v>
      </c>
      <c r="B13" s="1" t="s">
        <v>357</v>
      </c>
      <c r="C13" s="1" t="s">
        <v>340</v>
      </c>
      <c r="D13" s="1" t="s">
        <v>364</v>
      </c>
      <c r="E13" s="1">
        <v>139.21</v>
      </c>
      <c r="I13" s="5" t="s">
        <v>365</v>
      </c>
      <c r="K13" s="4" t="s">
        <v>366</v>
      </c>
      <c r="M13" t="s">
        <v>367</v>
      </c>
      <c r="O13" s="2" t="s">
        <v>116</v>
      </c>
      <c r="Q13" s="2" t="s">
        <v>119</v>
      </c>
    </row>
    <row r="14" spans="1:17">
      <c r="A14" s="2" t="s">
        <v>295</v>
      </c>
      <c r="B14" s="1" t="s">
        <v>357</v>
      </c>
      <c r="C14" s="1" t="s">
        <v>336</v>
      </c>
      <c r="D14" s="1" t="s">
        <v>368</v>
      </c>
      <c r="E14" s="1">
        <v>167.184</v>
      </c>
      <c r="I14" s="5" t="s">
        <v>369</v>
      </c>
      <c r="K14" s="4" t="s">
        <v>370</v>
      </c>
      <c r="M14" t="s">
        <v>371</v>
      </c>
      <c r="O14" s="2" t="s">
        <v>117</v>
      </c>
      <c r="Q14" s="2" t="s">
        <v>372</v>
      </c>
    </row>
    <row r="15" spans="1:17">
      <c r="A15" s="2" t="s">
        <v>295</v>
      </c>
      <c r="B15" s="1" t="s">
        <v>357</v>
      </c>
      <c r="C15" s="1" t="s">
        <v>370</v>
      </c>
      <c r="D15" s="1" t="s">
        <v>373</v>
      </c>
      <c r="E15" s="1">
        <v>36.774999999999999</v>
      </c>
      <c r="I15" s="5" t="s">
        <v>374</v>
      </c>
      <c r="K15" s="4" t="s">
        <v>108</v>
      </c>
      <c r="M15" t="s">
        <v>375</v>
      </c>
      <c r="O15" s="2" t="s">
        <v>118</v>
      </c>
      <c r="Q15" s="2" t="s">
        <v>124</v>
      </c>
    </row>
    <row r="16" spans="1:17">
      <c r="A16" s="2" t="s">
        <v>295</v>
      </c>
      <c r="B16" s="1" t="s">
        <v>357</v>
      </c>
      <c r="C16" s="1" t="s">
        <v>90</v>
      </c>
      <c r="D16" s="1" t="s">
        <v>376</v>
      </c>
      <c r="E16" s="1">
        <v>947.81700000000001</v>
      </c>
      <c r="I16" s="5" t="s">
        <v>377</v>
      </c>
      <c r="K16" s="4" t="s">
        <v>342</v>
      </c>
      <c r="M16" t="s">
        <v>378</v>
      </c>
      <c r="O16" s="2" t="s">
        <v>119</v>
      </c>
      <c r="Q16" s="179" t="s">
        <v>89</v>
      </c>
    </row>
    <row r="17" spans="1:15">
      <c r="A17" s="2" t="s">
        <v>297</v>
      </c>
      <c r="B17" s="1" t="s">
        <v>379</v>
      </c>
      <c r="C17" s="1" t="s">
        <v>95</v>
      </c>
      <c r="D17" s="1" t="s">
        <v>380</v>
      </c>
      <c r="E17" s="1">
        <v>1</v>
      </c>
      <c r="I17" s="5" t="s">
        <v>381</v>
      </c>
      <c r="K17" s="4" t="s">
        <v>382</v>
      </c>
      <c r="M17" t="s">
        <v>383</v>
      </c>
      <c r="O17" s="2" t="s">
        <v>122</v>
      </c>
    </row>
    <row r="18" spans="1:15">
      <c r="A18" s="2" t="s">
        <v>297</v>
      </c>
      <c r="B18" s="1" t="s">
        <v>379</v>
      </c>
      <c r="C18" s="1" t="s">
        <v>108</v>
      </c>
      <c r="D18" s="1" t="s">
        <v>384</v>
      </c>
      <c r="E18" s="1">
        <v>1000</v>
      </c>
      <c r="I18" s="5" t="s">
        <v>385</v>
      </c>
      <c r="K18" s="4" t="s">
        <v>109</v>
      </c>
      <c r="M18" t="s">
        <v>386</v>
      </c>
      <c r="O18" s="2" t="s">
        <v>123</v>
      </c>
    </row>
    <row r="19" spans="1:15">
      <c r="A19" s="2" t="s">
        <v>297</v>
      </c>
      <c r="B19" s="1" t="s">
        <v>379</v>
      </c>
      <c r="C19" s="1" t="s">
        <v>340</v>
      </c>
      <c r="D19" s="1" t="s">
        <v>387</v>
      </c>
      <c r="E19" s="1">
        <v>139.21</v>
      </c>
      <c r="I19" s="5" t="s">
        <v>388</v>
      </c>
      <c r="K19" s="4" t="s">
        <v>346</v>
      </c>
      <c r="M19" t="s">
        <v>389</v>
      </c>
      <c r="O19" s="2" t="s">
        <v>124</v>
      </c>
    </row>
    <row r="20" spans="1:15">
      <c r="A20" s="2" t="s">
        <v>297</v>
      </c>
      <c r="B20" s="1" t="s">
        <v>379</v>
      </c>
      <c r="C20" s="1" t="s">
        <v>336</v>
      </c>
      <c r="D20" s="1" t="s">
        <v>390</v>
      </c>
      <c r="E20" s="1">
        <v>167.184</v>
      </c>
      <c r="I20" s="5" t="s">
        <v>391</v>
      </c>
      <c r="K20" s="4" t="s">
        <v>392</v>
      </c>
      <c r="M20" t="s">
        <v>393</v>
      </c>
    </row>
    <row r="21" spans="1:15">
      <c r="A21" s="2" t="s">
        <v>297</v>
      </c>
      <c r="B21" s="1" t="s">
        <v>379</v>
      </c>
      <c r="C21" s="1" t="s">
        <v>370</v>
      </c>
      <c r="D21" s="1" t="s">
        <v>394</v>
      </c>
      <c r="E21" s="1">
        <v>36.774999999999999</v>
      </c>
      <c r="I21" s="5" t="s">
        <v>395</v>
      </c>
      <c r="K21" s="4" t="s">
        <v>396</v>
      </c>
      <c r="M21" t="s">
        <v>397</v>
      </c>
    </row>
    <row r="22" spans="1:15">
      <c r="A22" s="2" t="s">
        <v>297</v>
      </c>
      <c r="B22" s="1" t="s">
        <v>379</v>
      </c>
      <c r="C22" s="1" t="s">
        <v>90</v>
      </c>
      <c r="D22" s="1" t="s">
        <v>398</v>
      </c>
      <c r="E22" s="1">
        <v>947.81700000000001</v>
      </c>
      <c r="I22" s="5" t="s">
        <v>399</v>
      </c>
      <c r="K22" s="4" t="s">
        <v>400</v>
      </c>
      <c r="M22" t="s">
        <v>401</v>
      </c>
    </row>
    <row r="23" spans="1:15">
      <c r="A23" s="2" t="s">
        <v>299</v>
      </c>
      <c r="B23" s="1" t="s">
        <v>402</v>
      </c>
      <c r="C23" s="1" t="s">
        <v>95</v>
      </c>
      <c r="D23" s="1" t="s">
        <v>403</v>
      </c>
      <c r="E23" s="1">
        <v>1</v>
      </c>
    </row>
    <row r="24" spans="1:15">
      <c r="A24" s="2" t="s">
        <v>299</v>
      </c>
      <c r="B24" s="1" t="s">
        <v>402</v>
      </c>
      <c r="C24" s="1" t="s">
        <v>108</v>
      </c>
      <c r="D24" s="1" t="s">
        <v>404</v>
      </c>
      <c r="E24" s="1">
        <v>1000</v>
      </c>
    </row>
    <row r="25" spans="1:15">
      <c r="A25" s="2" t="s">
        <v>299</v>
      </c>
      <c r="B25" s="1" t="s">
        <v>402</v>
      </c>
      <c r="C25" s="1" t="s">
        <v>340</v>
      </c>
      <c r="D25" s="1" t="s">
        <v>405</v>
      </c>
      <c r="E25" s="1">
        <v>139.21</v>
      </c>
    </row>
    <row r="26" spans="1:15">
      <c r="A26" s="2" t="s">
        <v>299</v>
      </c>
      <c r="B26" s="1" t="s">
        <v>402</v>
      </c>
      <c r="C26" s="1" t="s">
        <v>336</v>
      </c>
      <c r="D26" s="1" t="s">
        <v>406</v>
      </c>
      <c r="E26" s="1">
        <v>167.184</v>
      </c>
      <c r="I26" t="s">
        <v>407</v>
      </c>
    </row>
    <row r="27" spans="1:15">
      <c r="A27" s="2" t="s">
        <v>299</v>
      </c>
      <c r="B27" s="1" t="s">
        <v>402</v>
      </c>
      <c r="C27" s="1" t="s">
        <v>370</v>
      </c>
      <c r="D27" s="1" t="s">
        <v>408</v>
      </c>
      <c r="E27" s="1">
        <v>36.774999999999999</v>
      </c>
    </row>
    <row r="28" spans="1:15">
      <c r="A28" s="2" t="s">
        <v>299</v>
      </c>
      <c r="B28" s="1" t="s">
        <v>402</v>
      </c>
      <c r="C28" s="1" t="s">
        <v>90</v>
      </c>
      <c r="D28" s="1" t="s">
        <v>409</v>
      </c>
      <c r="E28" s="1">
        <v>947.81700000000001</v>
      </c>
      <c r="I28">
        <f>VLOOKUP(I26, C2:E4, 3)</f>
        <v>1</v>
      </c>
    </row>
    <row r="29" spans="1:15">
      <c r="A29" s="2" t="s">
        <v>301</v>
      </c>
      <c r="B29" s="1" t="s">
        <v>410</v>
      </c>
      <c r="C29" s="1" t="s">
        <v>95</v>
      </c>
      <c r="D29" s="1" t="s">
        <v>411</v>
      </c>
      <c r="E29" s="1">
        <v>1</v>
      </c>
    </row>
    <row r="30" spans="1:15">
      <c r="A30" s="2" t="s">
        <v>301</v>
      </c>
      <c r="B30" s="1" t="s">
        <v>410</v>
      </c>
      <c r="C30" s="1" t="s">
        <v>108</v>
      </c>
      <c r="D30" s="1" t="s">
        <v>412</v>
      </c>
      <c r="E30" s="1">
        <v>1000</v>
      </c>
    </row>
    <row r="31" spans="1:15">
      <c r="A31" s="2" t="s">
        <v>301</v>
      </c>
      <c r="B31" s="1" t="s">
        <v>410</v>
      </c>
      <c r="C31" s="1" t="s">
        <v>340</v>
      </c>
      <c r="D31" s="1" t="s">
        <v>413</v>
      </c>
      <c r="E31" s="1">
        <v>152.48500000000001</v>
      </c>
    </row>
    <row r="32" spans="1:15">
      <c r="A32" s="2" t="s">
        <v>301</v>
      </c>
      <c r="B32" s="1" t="s">
        <v>410</v>
      </c>
      <c r="C32" s="1" t="s">
        <v>336</v>
      </c>
      <c r="D32" s="1" t="s">
        <v>414</v>
      </c>
      <c r="E32" s="1">
        <v>183.12700000000001</v>
      </c>
    </row>
    <row r="33" spans="1:5">
      <c r="A33" s="2" t="s">
        <v>301</v>
      </c>
      <c r="B33" s="1" t="s">
        <v>410</v>
      </c>
      <c r="C33" s="1" t="s">
        <v>370</v>
      </c>
      <c r="D33" s="1" t="s">
        <v>415</v>
      </c>
      <c r="E33" s="1">
        <v>40.281999999999996</v>
      </c>
    </row>
    <row r="34" spans="1:5">
      <c r="A34" s="2" t="s">
        <v>301</v>
      </c>
      <c r="B34" s="1" t="s">
        <v>410</v>
      </c>
      <c r="C34" s="1" t="s">
        <v>90</v>
      </c>
      <c r="D34" s="1" t="s">
        <v>416</v>
      </c>
      <c r="E34" s="1">
        <v>947.81700000000001</v>
      </c>
    </row>
    <row r="35" spans="1:5">
      <c r="A35" s="2" t="s">
        <v>105</v>
      </c>
      <c r="B35" s="1" t="s">
        <v>105</v>
      </c>
      <c r="C35" s="1" t="s">
        <v>95</v>
      </c>
      <c r="D35" s="1" t="s">
        <v>417</v>
      </c>
      <c r="E35" s="1">
        <v>1</v>
      </c>
    </row>
    <row r="36" spans="1:5">
      <c r="A36" s="2" t="s">
        <v>105</v>
      </c>
      <c r="B36" s="1" t="s">
        <v>105</v>
      </c>
      <c r="C36" s="1" t="s">
        <v>108</v>
      </c>
      <c r="D36" s="1" t="s">
        <v>418</v>
      </c>
      <c r="E36" s="1">
        <v>1000</v>
      </c>
    </row>
    <row r="37" spans="1:5">
      <c r="A37" s="2" t="s">
        <v>105</v>
      </c>
      <c r="B37" s="1" t="s">
        <v>105</v>
      </c>
      <c r="C37" s="1" t="s">
        <v>340</v>
      </c>
      <c r="D37" s="1" t="s">
        <v>419</v>
      </c>
      <c r="E37" s="1">
        <v>137.416</v>
      </c>
    </row>
    <row r="38" spans="1:5">
      <c r="A38" s="2" t="s">
        <v>105</v>
      </c>
      <c r="B38" s="1" t="s">
        <v>105</v>
      </c>
      <c r="C38" s="1" t="s">
        <v>336</v>
      </c>
      <c r="D38" s="1" t="s">
        <v>420</v>
      </c>
      <c r="E38" s="1">
        <v>165.029</v>
      </c>
    </row>
    <row r="39" spans="1:5">
      <c r="A39" s="2" t="s">
        <v>105</v>
      </c>
      <c r="B39" s="1" t="s">
        <v>105</v>
      </c>
      <c r="C39" s="1" t="s">
        <v>370</v>
      </c>
      <c r="D39" s="1" t="s">
        <v>421</v>
      </c>
      <c r="E39" s="1">
        <v>36.301000000000002</v>
      </c>
    </row>
    <row r="40" spans="1:5">
      <c r="A40" s="2" t="s">
        <v>105</v>
      </c>
      <c r="B40" s="1" t="s">
        <v>105</v>
      </c>
      <c r="C40" s="1" t="s">
        <v>90</v>
      </c>
      <c r="D40" s="1" t="s">
        <v>422</v>
      </c>
      <c r="E40" s="1">
        <v>947.81700000000001</v>
      </c>
    </row>
    <row r="41" spans="1:5">
      <c r="A41" s="2" t="s">
        <v>106</v>
      </c>
      <c r="B41" s="1" t="s">
        <v>106</v>
      </c>
      <c r="C41" s="1" t="s">
        <v>95</v>
      </c>
      <c r="D41" s="1" t="s">
        <v>423</v>
      </c>
      <c r="E41" s="1">
        <v>1</v>
      </c>
    </row>
    <row r="42" spans="1:5">
      <c r="A42" s="2" t="s">
        <v>106</v>
      </c>
      <c r="B42" s="1" t="s">
        <v>106</v>
      </c>
      <c r="C42" s="1" t="s">
        <v>108</v>
      </c>
      <c r="D42" s="1" t="s">
        <v>424</v>
      </c>
      <c r="E42" s="1">
        <v>1000</v>
      </c>
    </row>
    <row r="43" spans="1:5">
      <c r="A43" s="2" t="s">
        <v>106</v>
      </c>
      <c r="B43" s="1" t="s">
        <v>106</v>
      </c>
      <c r="C43" s="1" t="s">
        <v>340</v>
      </c>
      <c r="D43" s="1" t="s">
        <v>425</v>
      </c>
      <c r="E43" s="1">
        <v>135.191</v>
      </c>
    </row>
    <row r="44" spans="1:5">
      <c r="A44" s="2" t="s">
        <v>106</v>
      </c>
      <c r="B44" s="1" t="s">
        <v>106</v>
      </c>
      <c r="C44" s="1" t="s">
        <v>336</v>
      </c>
      <c r="D44" s="1" t="s">
        <v>426</v>
      </c>
      <c r="E44" s="1">
        <v>162.358</v>
      </c>
    </row>
    <row r="45" spans="1:5">
      <c r="A45" s="2" t="s">
        <v>106</v>
      </c>
      <c r="B45" s="1" t="s">
        <v>106</v>
      </c>
      <c r="C45" s="1" t="s">
        <v>370</v>
      </c>
      <c r="D45" s="1" t="s">
        <v>427</v>
      </c>
      <c r="E45" s="1">
        <v>35.713999999999999</v>
      </c>
    </row>
    <row r="46" spans="1:5">
      <c r="A46" s="2" t="s">
        <v>106</v>
      </c>
      <c r="B46" s="1" t="s">
        <v>106</v>
      </c>
      <c r="C46" s="1" t="s">
        <v>90</v>
      </c>
      <c r="D46" s="1" t="s">
        <v>428</v>
      </c>
      <c r="E46" s="1">
        <v>947.81700000000001</v>
      </c>
    </row>
    <row r="47" spans="1:5">
      <c r="A47" s="2" t="s">
        <v>107</v>
      </c>
      <c r="B47" s="1" t="s">
        <v>107</v>
      </c>
      <c r="C47" s="1" t="s">
        <v>95</v>
      </c>
      <c r="D47" s="1" t="s">
        <v>429</v>
      </c>
      <c r="E47" s="1">
        <v>1</v>
      </c>
    </row>
    <row r="48" spans="1:5">
      <c r="A48" s="2" t="s">
        <v>107</v>
      </c>
      <c r="B48" s="1" t="s">
        <v>107</v>
      </c>
      <c r="C48" s="1" t="s">
        <v>108</v>
      </c>
      <c r="D48" s="1" t="s">
        <v>430</v>
      </c>
      <c r="E48" s="1">
        <v>1000</v>
      </c>
    </row>
    <row r="49" spans="1:5">
      <c r="A49" s="2" t="s">
        <v>107</v>
      </c>
      <c r="B49" s="1" t="s">
        <v>107</v>
      </c>
      <c r="C49" s="1" t="s">
        <v>328</v>
      </c>
      <c r="D49" s="1" t="s">
        <v>431</v>
      </c>
      <c r="E49" s="1">
        <v>2.516</v>
      </c>
    </row>
    <row r="50" spans="1:5">
      <c r="A50" s="2" t="s">
        <v>107</v>
      </c>
      <c r="B50" s="1" t="s">
        <v>107</v>
      </c>
      <c r="C50" s="1" t="s">
        <v>92</v>
      </c>
      <c r="D50" s="1" t="s">
        <v>432</v>
      </c>
      <c r="E50" s="1">
        <v>251.6</v>
      </c>
    </row>
    <row r="51" spans="1:5">
      <c r="A51" s="2" t="s">
        <v>107</v>
      </c>
      <c r="B51" s="1" t="s">
        <v>107</v>
      </c>
      <c r="C51" s="1" t="s">
        <v>93</v>
      </c>
      <c r="D51" s="1" t="s">
        <v>433</v>
      </c>
      <c r="E51" s="1">
        <v>2516</v>
      </c>
    </row>
    <row r="52" spans="1:5">
      <c r="A52" s="2" t="s">
        <v>107</v>
      </c>
      <c r="B52" s="1" t="s">
        <v>107</v>
      </c>
      <c r="C52" s="1" t="s">
        <v>340</v>
      </c>
      <c r="D52" s="1" t="s">
        <v>434</v>
      </c>
      <c r="E52" s="1">
        <v>90.808999999999997</v>
      </c>
    </row>
    <row r="53" spans="1:5">
      <c r="A53" s="2" t="s">
        <v>107</v>
      </c>
      <c r="B53" s="1" t="s">
        <v>107</v>
      </c>
      <c r="C53" s="1" t="s">
        <v>336</v>
      </c>
      <c r="D53" s="1" t="s">
        <v>435</v>
      </c>
      <c r="E53" s="1">
        <v>109.057</v>
      </c>
    </row>
    <row r="54" spans="1:5">
      <c r="A54" s="2" t="s">
        <v>107</v>
      </c>
      <c r="B54" s="1" t="s">
        <v>107</v>
      </c>
      <c r="C54" s="1" t="s">
        <v>370</v>
      </c>
      <c r="D54" s="1" t="s">
        <v>436</v>
      </c>
      <c r="E54" s="1">
        <v>23.989000000000001</v>
      </c>
    </row>
    <row r="55" spans="1:5">
      <c r="A55" s="2" t="s">
        <v>107</v>
      </c>
      <c r="B55" s="1" t="s">
        <v>107</v>
      </c>
      <c r="C55" s="1" t="s">
        <v>90</v>
      </c>
      <c r="D55" s="1" t="s">
        <v>437</v>
      </c>
      <c r="E55" s="1">
        <v>947.81700000000001</v>
      </c>
    </row>
    <row r="56" spans="1:5">
      <c r="A56" s="2" t="s">
        <v>80</v>
      </c>
      <c r="B56" s="1" t="s">
        <v>80</v>
      </c>
      <c r="C56" s="1" t="s">
        <v>95</v>
      </c>
      <c r="D56" s="1" t="s">
        <v>438</v>
      </c>
      <c r="E56" s="1">
        <v>1</v>
      </c>
    </row>
    <row r="57" spans="1:5">
      <c r="A57" s="2" t="s">
        <v>80</v>
      </c>
      <c r="B57" s="1" t="s">
        <v>80</v>
      </c>
      <c r="C57" s="1" t="s">
        <v>108</v>
      </c>
      <c r="D57" s="1" t="s">
        <v>439</v>
      </c>
      <c r="E57" s="1">
        <v>1000</v>
      </c>
    </row>
    <row r="58" spans="1:5">
      <c r="A58" s="2" t="s">
        <v>80</v>
      </c>
      <c r="B58" s="1" t="s">
        <v>80</v>
      </c>
      <c r="C58" s="1" t="s">
        <v>79</v>
      </c>
      <c r="D58" s="1" t="s">
        <v>440</v>
      </c>
      <c r="E58" s="1">
        <v>3.4119999999999999</v>
      </c>
    </row>
    <row r="59" spans="1:5">
      <c r="A59" s="2" t="s">
        <v>80</v>
      </c>
      <c r="B59" s="1" t="s">
        <v>80</v>
      </c>
      <c r="C59" s="1" t="s">
        <v>109</v>
      </c>
      <c r="D59" s="1" t="s">
        <v>441</v>
      </c>
      <c r="E59" s="1">
        <v>3412</v>
      </c>
    </row>
    <row r="60" spans="1:5">
      <c r="A60" s="2" t="s">
        <v>80</v>
      </c>
      <c r="B60" s="1" t="s">
        <v>80</v>
      </c>
      <c r="C60" s="1" t="s">
        <v>90</v>
      </c>
      <c r="D60" s="1" t="s">
        <v>442</v>
      </c>
      <c r="E60" s="1">
        <v>947.81700000000001</v>
      </c>
    </row>
    <row r="61" spans="1:5">
      <c r="A61" s="2" t="s">
        <v>286</v>
      </c>
      <c r="B61" s="1" t="s">
        <v>443</v>
      </c>
      <c r="C61" s="1" t="s">
        <v>95</v>
      </c>
      <c r="D61" s="1" t="s">
        <v>444</v>
      </c>
      <c r="E61" s="1">
        <v>1</v>
      </c>
    </row>
    <row r="62" spans="1:5">
      <c r="A62" s="2" t="s">
        <v>286</v>
      </c>
      <c r="B62" s="1" t="s">
        <v>443</v>
      </c>
      <c r="C62" s="1" t="s">
        <v>108</v>
      </c>
      <c r="D62" s="1" t="s">
        <v>445</v>
      </c>
      <c r="E62" s="1">
        <v>1000</v>
      </c>
    </row>
    <row r="63" spans="1:5">
      <c r="A63" s="2" t="s">
        <v>286</v>
      </c>
      <c r="B63" s="1" t="s">
        <v>443</v>
      </c>
      <c r="C63" s="1" t="s">
        <v>366</v>
      </c>
      <c r="D63" s="1" t="s">
        <v>446</v>
      </c>
      <c r="E63" s="1">
        <v>1.194</v>
      </c>
    </row>
    <row r="64" spans="1:5">
      <c r="A64" s="2" t="s">
        <v>286</v>
      </c>
      <c r="B64" s="1" t="s">
        <v>443</v>
      </c>
      <c r="C64" s="1" t="s">
        <v>359</v>
      </c>
      <c r="D64" s="1" t="s">
        <v>447</v>
      </c>
      <c r="E64" s="1">
        <v>1194</v>
      </c>
    </row>
    <row r="65" spans="1:5">
      <c r="A65" s="2" t="s">
        <v>286</v>
      </c>
      <c r="B65" s="1" t="s">
        <v>443</v>
      </c>
      <c r="C65" s="1" t="s">
        <v>382</v>
      </c>
      <c r="D65" s="1" t="s">
        <v>448</v>
      </c>
      <c r="E65" s="1">
        <v>1194000</v>
      </c>
    </row>
    <row r="66" spans="1:5">
      <c r="A66" s="2" t="s">
        <v>286</v>
      </c>
      <c r="B66" s="1" t="s">
        <v>443</v>
      </c>
      <c r="C66" s="1" t="s">
        <v>449</v>
      </c>
      <c r="D66" s="1" t="s">
        <v>450</v>
      </c>
      <c r="E66" s="1">
        <v>100</v>
      </c>
    </row>
    <row r="67" spans="1:5">
      <c r="A67" s="2" t="s">
        <v>286</v>
      </c>
      <c r="B67" s="1" t="s">
        <v>443</v>
      </c>
      <c r="C67" s="1" t="s">
        <v>90</v>
      </c>
      <c r="D67" s="1" t="s">
        <v>451</v>
      </c>
      <c r="E67" s="1">
        <v>947.81700000000001</v>
      </c>
    </row>
    <row r="68" spans="1:5">
      <c r="A68" s="2" t="s">
        <v>286</v>
      </c>
      <c r="B68" s="1" t="s">
        <v>443</v>
      </c>
      <c r="C68" s="1" t="s">
        <v>112</v>
      </c>
      <c r="D68" s="1" t="s">
        <v>452</v>
      </c>
      <c r="E68" s="1">
        <v>2.6320000000000001</v>
      </c>
    </row>
    <row r="69" spans="1:5">
      <c r="A69" s="2" t="s">
        <v>115</v>
      </c>
      <c r="B69" s="1" t="s">
        <v>453</v>
      </c>
      <c r="C69" s="1" t="s">
        <v>95</v>
      </c>
      <c r="D69" s="1" t="s">
        <v>454</v>
      </c>
      <c r="E69" s="1">
        <v>1</v>
      </c>
    </row>
    <row r="70" spans="1:5">
      <c r="A70" s="2" t="s">
        <v>115</v>
      </c>
      <c r="B70" s="1" t="s">
        <v>453</v>
      </c>
      <c r="C70" s="1" t="s">
        <v>108</v>
      </c>
      <c r="D70" s="1" t="s">
        <v>455</v>
      </c>
      <c r="E70" s="1">
        <v>1000</v>
      </c>
    </row>
    <row r="71" spans="1:5">
      <c r="A71" s="2" t="s">
        <v>115</v>
      </c>
      <c r="B71" s="1" t="s">
        <v>453</v>
      </c>
      <c r="C71" s="1" t="s">
        <v>346</v>
      </c>
      <c r="D71" s="1" t="s">
        <v>456</v>
      </c>
      <c r="E71" s="1">
        <v>100</v>
      </c>
    </row>
    <row r="72" spans="1:5">
      <c r="A72" s="2" t="s">
        <v>115</v>
      </c>
      <c r="B72" s="1" t="s">
        <v>453</v>
      </c>
      <c r="C72" s="1" t="s">
        <v>90</v>
      </c>
      <c r="D72" s="1" t="s">
        <v>457</v>
      </c>
      <c r="E72" s="1">
        <v>947.81700000000001</v>
      </c>
    </row>
    <row r="73" spans="1:5">
      <c r="A73" s="2" t="s">
        <v>116</v>
      </c>
      <c r="B73" s="1" t="s">
        <v>458</v>
      </c>
      <c r="C73" s="1" t="s">
        <v>95</v>
      </c>
      <c r="D73" s="1" t="s">
        <v>459</v>
      </c>
      <c r="E73" s="1">
        <v>1</v>
      </c>
    </row>
    <row r="74" spans="1:5">
      <c r="A74" s="2" t="s">
        <v>116</v>
      </c>
      <c r="B74" s="1" t="s">
        <v>458</v>
      </c>
      <c r="C74" s="1" t="s">
        <v>108</v>
      </c>
      <c r="D74" s="1" t="s">
        <v>460</v>
      </c>
      <c r="E74" s="1">
        <v>1000</v>
      </c>
    </row>
    <row r="75" spans="1:5">
      <c r="A75" s="2" t="s">
        <v>116</v>
      </c>
      <c r="B75" s="1" t="s">
        <v>458</v>
      </c>
      <c r="C75" s="1" t="s">
        <v>392</v>
      </c>
      <c r="D75" s="1" t="s">
        <v>461</v>
      </c>
      <c r="E75" s="1">
        <v>12</v>
      </c>
    </row>
    <row r="76" spans="1:5">
      <c r="A76" s="2" t="s">
        <v>116</v>
      </c>
      <c r="B76" s="1" t="s">
        <v>458</v>
      </c>
      <c r="C76" s="1" t="s">
        <v>90</v>
      </c>
      <c r="D76" s="1" t="s">
        <v>462</v>
      </c>
      <c r="E76" s="1">
        <v>947.81700000000001</v>
      </c>
    </row>
    <row r="77" spans="1:5">
      <c r="A77" s="2" t="s">
        <v>117</v>
      </c>
      <c r="B77" s="1" t="s">
        <v>463</v>
      </c>
      <c r="C77" s="1" t="s">
        <v>95</v>
      </c>
      <c r="D77" s="1" t="s">
        <v>464</v>
      </c>
      <c r="E77" s="1">
        <v>1</v>
      </c>
    </row>
    <row r="78" spans="1:5">
      <c r="A78" s="2" t="s">
        <v>117</v>
      </c>
      <c r="B78" s="1" t="s">
        <v>463</v>
      </c>
      <c r="C78" s="1" t="s">
        <v>108</v>
      </c>
      <c r="D78" s="1" t="s">
        <v>465</v>
      </c>
      <c r="E78" s="1">
        <v>1000</v>
      </c>
    </row>
    <row r="79" spans="1:5">
      <c r="A79" s="2" t="s">
        <v>117</v>
      </c>
      <c r="B79" s="1" t="s">
        <v>463</v>
      </c>
      <c r="C79" s="1" t="s">
        <v>392</v>
      </c>
      <c r="D79" s="1" t="s">
        <v>466</v>
      </c>
      <c r="E79" s="1">
        <v>12</v>
      </c>
    </row>
    <row r="80" spans="1:5">
      <c r="A80" s="2" t="s">
        <v>117</v>
      </c>
      <c r="B80" s="1" t="s">
        <v>463</v>
      </c>
      <c r="C80" s="1" t="s">
        <v>90</v>
      </c>
      <c r="D80" s="1" t="s">
        <v>467</v>
      </c>
      <c r="E80" s="1">
        <v>947.81700000000001</v>
      </c>
    </row>
    <row r="81" spans="1:5">
      <c r="A81" s="2" t="s">
        <v>118</v>
      </c>
      <c r="B81" s="1" t="s">
        <v>468</v>
      </c>
      <c r="C81" s="1" t="s">
        <v>95</v>
      </c>
      <c r="D81" s="1" t="s">
        <v>469</v>
      </c>
      <c r="E81" s="1">
        <v>1</v>
      </c>
    </row>
    <row r="82" spans="1:5">
      <c r="A82" s="2" t="s">
        <v>118</v>
      </c>
      <c r="B82" s="1" t="s">
        <v>468</v>
      </c>
      <c r="C82" s="1" t="s">
        <v>108</v>
      </c>
      <c r="D82" s="1" t="s">
        <v>470</v>
      </c>
      <c r="E82" s="1">
        <v>1000</v>
      </c>
    </row>
    <row r="83" spans="1:5">
      <c r="A83" s="2" t="s">
        <v>118</v>
      </c>
      <c r="B83" s="1" t="s">
        <v>468</v>
      </c>
      <c r="C83" s="1" t="s">
        <v>392</v>
      </c>
      <c r="D83" s="1" t="s">
        <v>471</v>
      </c>
      <c r="E83" s="1">
        <v>12</v>
      </c>
    </row>
    <row r="84" spans="1:5">
      <c r="A84" s="2" t="s">
        <v>118</v>
      </c>
      <c r="B84" s="1" t="s">
        <v>468</v>
      </c>
      <c r="C84" s="1" t="s">
        <v>90</v>
      </c>
      <c r="D84" s="1" t="s">
        <v>472</v>
      </c>
      <c r="E84" s="1">
        <v>947.81700000000001</v>
      </c>
    </row>
    <row r="85" spans="1:5">
      <c r="A85" s="1"/>
      <c r="B85" s="1"/>
      <c r="C85" s="1" t="s">
        <v>284</v>
      </c>
      <c r="D85" s="1"/>
      <c r="E85" s="1"/>
    </row>
    <row r="86" spans="1:5">
      <c r="A86" s="2" t="s">
        <v>119</v>
      </c>
      <c r="B86" s="1" t="s">
        <v>119</v>
      </c>
      <c r="C86" s="1" t="s">
        <v>95</v>
      </c>
      <c r="D86" s="1" t="s">
        <v>473</v>
      </c>
      <c r="E86" s="1">
        <v>1</v>
      </c>
    </row>
    <row r="87" spans="1:5">
      <c r="A87" s="2" t="s">
        <v>119</v>
      </c>
      <c r="B87" s="1" t="s">
        <v>119</v>
      </c>
      <c r="C87" s="1" t="s">
        <v>108</v>
      </c>
      <c r="D87" s="1" t="s">
        <v>474</v>
      </c>
      <c r="E87" s="1">
        <v>1000</v>
      </c>
    </row>
    <row r="88" spans="1:5">
      <c r="A88" s="2" t="s">
        <v>119</v>
      </c>
      <c r="B88" s="1" t="s">
        <v>119</v>
      </c>
      <c r="C88" s="1" t="s">
        <v>400</v>
      </c>
      <c r="D88" s="1" t="s">
        <v>475</v>
      </c>
      <c r="E88" s="1">
        <v>15477</v>
      </c>
    </row>
    <row r="89" spans="1:5">
      <c r="A89" s="2" t="s">
        <v>119</v>
      </c>
      <c r="B89" s="1" t="s">
        <v>119</v>
      </c>
      <c r="C89" s="1" t="s">
        <v>396</v>
      </c>
      <c r="D89" s="1" t="s">
        <v>476</v>
      </c>
      <c r="E89" s="1">
        <v>17061</v>
      </c>
    </row>
    <row r="90" spans="1:5">
      <c r="A90" s="2" t="s">
        <v>119</v>
      </c>
      <c r="B90" s="1" t="s">
        <v>119</v>
      </c>
      <c r="C90" s="1" t="s">
        <v>90</v>
      </c>
      <c r="D90" s="1" t="s">
        <v>477</v>
      </c>
      <c r="E90" s="1">
        <v>947.81700000000001</v>
      </c>
    </row>
    <row r="91" spans="1:5">
      <c r="A91" s="2" t="s">
        <v>122</v>
      </c>
      <c r="B91" s="1" t="s">
        <v>478</v>
      </c>
      <c r="C91" s="1" t="s">
        <v>95</v>
      </c>
      <c r="D91" s="1" t="s">
        <v>479</v>
      </c>
      <c r="E91" s="1">
        <v>1</v>
      </c>
    </row>
    <row r="92" spans="1:5">
      <c r="A92" s="2" t="s">
        <v>122</v>
      </c>
      <c r="B92" s="1" t="s">
        <v>478</v>
      </c>
      <c r="C92" s="1" t="s">
        <v>108</v>
      </c>
      <c r="D92" s="1" t="s">
        <v>480</v>
      </c>
      <c r="E92" s="1">
        <v>1000</v>
      </c>
    </row>
    <row r="93" spans="1:5">
      <c r="A93" s="2" t="s">
        <v>122</v>
      </c>
      <c r="B93" s="1" t="s">
        <v>478</v>
      </c>
      <c r="C93" s="1" t="s">
        <v>79</v>
      </c>
      <c r="D93" s="1" t="s">
        <v>481</v>
      </c>
      <c r="E93" s="1">
        <v>3.4119999999999999</v>
      </c>
    </row>
    <row r="94" spans="1:5">
      <c r="A94" s="2" t="s">
        <v>122</v>
      </c>
      <c r="B94" s="1" t="s">
        <v>478</v>
      </c>
      <c r="C94" s="1" t="s">
        <v>109</v>
      </c>
      <c r="D94" s="1" t="s">
        <v>482</v>
      </c>
      <c r="E94" s="1">
        <v>3412</v>
      </c>
    </row>
    <row r="95" spans="1:5">
      <c r="A95" s="2" t="s">
        <v>122</v>
      </c>
      <c r="B95" s="1" t="s">
        <v>478</v>
      </c>
      <c r="C95" s="1" t="s">
        <v>90</v>
      </c>
      <c r="D95" s="1" t="s">
        <v>483</v>
      </c>
      <c r="E95" s="1">
        <v>947.81700000000001</v>
      </c>
    </row>
    <row r="96" spans="1:5">
      <c r="A96" s="2" t="s">
        <v>123</v>
      </c>
      <c r="B96" s="1" t="s">
        <v>123</v>
      </c>
      <c r="C96" s="1" t="s">
        <v>95</v>
      </c>
      <c r="D96" s="1" t="s">
        <v>484</v>
      </c>
      <c r="E96" s="1">
        <v>1</v>
      </c>
    </row>
    <row r="97" spans="1:5">
      <c r="A97" s="2" t="s">
        <v>123</v>
      </c>
      <c r="B97" s="1" t="s">
        <v>123</v>
      </c>
      <c r="C97" s="1" t="s">
        <v>108</v>
      </c>
      <c r="D97" s="1" t="s">
        <v>485</v>
      </c>
      <c r="E97" s="1">
        <v>1000</v>
      </c>
    </row>
    <row r="98" spans="1:5">
      <c r="A98" s="2" t="s">
        <v>123</v>
      </c>
      <c r="B98" s="1" t="s">
        <v>123</v>
      </c>
      <c r="C98" s="1" t="s">
        <v>90</v>
      </c>
      <c r="D98" s="1" t="s">
        <v>486</v>
      </c>
      <c r="E98" s="1">
        <v>947.81700000000001</v>
      </c>
    </row>
    <row r="99" spans="1:5">
      <c r="A99" s="2" t="s">
        <v>124</v>
      </c>
      <c r="B99" s="1" t="s">
        <v>124</v>
      </c>
      <c r="C99" s="1" t="s">
        <v>95</v>
      </c>
      <c r="D99" s="1" t="s">
        <v>487</v>
      </c>
      <c r="E99" s="1">
        <v>1</v>
      </c>
    </row>
    <row r="100" spans="1:5">
      <c r="A100" s="2" t="s">
        <v>124</v>
      </c>
      <c r="B100" s="1" t="s">
        <v>124</v>
      </c>
      <c r="C100" s="1" t="s">
        <v>108</v>
      </c>
      <c r="D100" s="1" t="s">
        <v>488</v>
      </c>
      <c r="E100" s="1">
        <v>1000</v>
      </c>
    </row>
    <row r="101" spans="1:5">
      <c r="A101" s="2" t="s">
        <v>124</v>
      </c>
      <c r="B101" s="1" t="s">
        <v>124</v>
      </c>
      <c r="C101" s="1" t="s">
        <v>328</v>
      </c>
      <c r="D101" s="1" t="s">
        <v>489</v>
      </c>
      <c r="E101" s="1">
        <v>1.0309999999999999</v>
      </c>
    </row>
    <row r="102" spans="1:5">
      <c r="A102" s="2" t="s">
        <v>124</v>
      </c>
      <c r="B102" s="1" t="s">
        <v>124</v>
      </c>
      <c r="C102" s="1" t="s">
        <v>92</v>
      </c>
      <c r="D102" s="1" t="s">
        <v>490</v>
      </c>
      <c r="E102" s="1">
        <v>103.143</v>
      </c>
    </row>
    <row r="103" spans="1:5">
      <c r="A103" s="2" t="s">
        <v>124</v>
      </c>
      <c r="B103" s="1" t="s">
        <v>124</v>
      </c>
      <c r="C103" s="1" t="s">
        <v>93</v>
      </c>
      <c r="D103" s="1" t="s">
        <v>491</v>
      </c>
      <c r="E103" s="1">
        <v>1031</v>
      </c>
    </row>
    <row r="104" spans="1:5">
      <c r="A104" s="2" t="s">
        <v>124</v>
      </c>
      <c r="B104" s="1" t="s">
        <v>124</v>
      </c>
      <c r="C104" s="1" t="s">
        <v>342</v>
      </c>
      <c r="D104" s="1" t="s">
        <v>492</v>
      </c>
      <c r="E104" s="1">
        <v>1031430</v>
      </c>
    </row>
    <row r="105" spans="1:5">
      <c r="A105" s="2" t="s">
        <v>124</v>
      </c>
      <c r="B105" s="1" t="s">
        <v>124</v>
      </c>
      <c r="C105" s="1" t="s">
        <v>346</v>
      </c>
      <c r="D105" s="1" t="s">
        <v>493</v>
      </c>
      <c r="E105" s="1">
        <v>100</v>
      </c>
    </row>
    <row r="106" spans="1:5">
      <c r="A106" s="2" t="s">
        <v>124</v>
      </c>
      <c r="B106" s="1" t="s">
        <v>124</v>
      </c>
      <c r="C106" s="1" t="s">
        <v>332</v>
      </c>
      <c r="D106" s="1" t="s">
        <v>494</v>
      </c>
      <c r="E106" s="1">
        <v>36.424999999999997</v>
      </c>
    </row>
    <row r="107" spans="1:5">
      <c r="A107" s="3" t="s">
        <v>124</v>
      </c>
      <c r="B107" s="1" t="s">
        <v>124</v>
      </c>
      <c r="C107" s="1" t="s">
        <v>90</v>
      </c>
      <c r="D107" s="1" t="s">
        <v>495</v>
      </c>
      <c r="E107" s="1">
        <v>947.81700000000001</v>
      </c>
    </row>
  </sheetData>
  <sortState xmlns:xlrd2="http://schemas.microsoft.com/office/spreadsheetml/2017/richdata2" ref="K2:K22">
    <sortCondition ref="K2"/>
  </sortState>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5CA3-8200-4525-ACF9-9FF4B3E6B98E}">
  <sheetPr codeName="Sheet9">
    <tabColor theme="7" tint="-9.9978637043366805E-2"/>
  </sheetPr>
  <dimension ref="B2:AA49"/>
  <sheetViews>
    <sheetView workbookViewId="0">
      <selection activeCell="B18" sqref="B18"/>
    </sheetView>
  </sheetViews>
  <sheetFormatPr defaultRowHeight="14.65"/>
  <cols>
    <col min="2" max="2" width="27.5703125" bestFit="1" customWidth="1"/>
    <col min="5" max="5" width="12.5703125" bestFit="1" customWidth="1"/>
    <col min="6" max="6" width="11.85546875" bestFit="1" customWidth="1"/>
    <col min="7" max="7" width="15.140625" bestFit="1" customWidth="1"/>
    <col min="21" max="21" width="9.85546875" bestFit="1" customWidth="1"/>
    <col min="22" max="22" width="15.140625" bestFit="1" customWidth="1"/>
  </cols>
  <sheetData>
    <row r="2" spans="2:27" ht="16.350000000000001">
      <c r="C2" s="267" t="s">
        <v>496</v>
      </c>
      <c r="D2" s="267"/>
      <c r="E2" s="267"/>
      <c r="F2" s="267"/>
      <c r="G2" s="267"/>
      <c r="H2" s="267"/>
      <c r="I2" s="267"/>
      <c r="J2" s="267"/>
      <c r="K2" s="267"/>
      <c r="L2" s="267"/>
      <c r="M2" s="267"/>
      <c r="N2" s="267"/>
      <c r="O2" s="267"/>
      <c r="P2" s="267"/>
      <c r="Q2" s="267"/>
      <c r="R2" s="267"/>
      <c r="S2" s="267"/>
      <c r="T2" s="267"/>
      <c r="U2" s="267"/>
      <c r="V2" s="267"/>
      <c r="W2" s="267"/>
      <c r="X2" s="267"/>
      <c r="Y2" s="267"/>
    </row>
    <row r="3" spans="2:27">
      <c r="B3" t="s">
        <v>497</v>
      </c>
      <c r="C3" t="s">
        <v>87</v>
      </c>
      <c r="D3" t="s">
        <v>111</v>
      </c>
      <c r="E3" s="4" t="s">
        <v>92</v>
      </c>
      <c r="F3" s="4" t="s">
        <v>91</v>
      </c>
      <c r="G3" s="4" t="s">
        <v>77</v>
      </c>
      <c r="H3" s="4" t="s">
        <v>100</v>
      </c>
      <c r="I3" s="4" t="s">
        <v>99</v>
      </c>
      <c r="J3" s="4" t="s">
        <v>90</v>
      </c>
      <c r="K3" t="s">
        <v>95</v>
      </c>
      <c r="L3" s="4" t="s">
        <v>93</v>
      </c>
      <c r="M3" s="4" t="s">
        <v>112</v>
      </c>
      <c r="N3" s="4" t="s">
        <v>498</v>
      </c>
      <c r="O3" s="4" t="s">
        <v>79</v>
      </c>
      <c r="P3" s="4" t="s">
        <v>499</v>
      </c>
      <c r="Q3" s="4" t="s">
        <v>500</v>
      </c>
      <c r="R3" s="4" t="s">
        <v>108</v>
      </c>
      <c r="S3" s="4" t="s">
        <v>342</v>
      </c>
      <c r="T3" s="4" t="s">
        <v>501</v>
      </c>
      <c r="U3" s="4" t="s">
        <v>109</v>
      </c>
      <c r="V3" s="4" t="s">
        <v>97</v>
      </c>
      <c r="W3" s="4" t="s">
        <v>502</v>
      </c>
      <c r="X3" s="4" t="s">
        <v>503</v>
      </c>
      <c r="Y3" s="4" t="s">
        <v>504</v>
      </c>
      <c r="Z3" t="s">
        <v>505</v>
      </c>
      <c r="AA3" t="s">
        <v>505</v>
      </c>
    </row>
    <row r="4" spans="2:27">
      <c r="B4" s="2" t="s">
        <v>75</v>
      </c>
      <c r="E4">
        <v>103.143</v>
      </c>
      <c r="F4">
        <v>1.0309999999999999</v>
      </c>
      <c r="G4">
        <v>36.424999999999997</v>
      </c>
      <c r="J4">
        <v>947.81700000000001</v>
      </c>
      <c r="K4">
        <v>1</v>
      </c>
      <c r="L4">
        <v>1031</v>
      </c>
      <c r="O4">
        <v>3.4119999999999999</v>
      </c>
      <c r="R4">
        <v>1000</v>
      </c>
      <c r="S4">
        <v>1031430</v>
      </c>
      <c r="V4">
        <v>100</v>
      </c>
      <c r="Z4" t="s">
        <v>506</v>
      </c>
      <c r="AA4">
        <v>0</v>
      </c>
    </row>
    <row r="5" spans="2:27">
      <c r="B5" s="2" t="s">
        <v>98</v>
      </c>
      <c r="H5">
        <v>167.184</v>
      </c>
      <c r="I5">
        <v>139.21</v>
      </c>
      <c r="J5">
        <v>947.81700000000001</v>
      </c>
      <c r="K5">
        <v>1</v>
      </c>
      <c r="O5">
        <v>3.4119999999999999</v>
      </c>
      <c r="Q5">
        <v>36.774999999999999</v>
      </c>
      <c r="R5">
        <v>1000</v>
      </c>
      <c r="Z5" t="s">
        <v>506</v>
      </c>
      <c r="AA5">
        <v>0</v>
      </c>
    </row>
    <row r="6" spans="2:27">
      <c r="B6" s="2" t="s">
        <v>102</v>
      </c>
      <c r="H6">
        <v>167.184</v>
      </c>
      <c r="I6">
        <v>139.21</v>
      </c>
      <c r="J6">
        <v>947.81700000000001</v>
      </c>
      <c r="K6">
        <v>1</v>
      </c>
      <c r="O6">
        <v>3.4119999999999999</v>
      </c>
      <c r="Q6">
        <v>36.774999999999999</v>
      </c>
      <c r="R6">
        <v>1000</v>
      </c>
      <c r="Z6" t="s">
        <v>506</v>
      </c>
      <c r="AA6">
        <v>0</v>
      </c>
    </row>
    <row r="7" spans="2:27">
      <c r="B7" s="2" t="s">
        <v>103</v>
      </c>
      <c r="H7">
        <v>167.184</v>
      </c>
      <c r="I7">
        <v>139.21</v>
      </c>
      <c r="J7">
        <v>947.81700000000001</v>
      </c>
      <c r="K7">
        <v>1</v>
      </c>
      <c r="O7">
        <v>3.4119999999999999</v>
      </c>
      <c r="Q7">
        <v>36.774999999999999</v>
      </c>
      <c r="R7">
        <v>1000</v>
      </c>
      <c r="Z7" t="s">
        <v>506</v>
      </c>
      <c r="AA7">
        <v>0</v>
      </c>
    </row>
    <row r="8" spans="2:27">
      <c r="B8" s="2" t="s">
        <v>104</v>
      </c>
      <c r="H8">
        <v>183.12700000000001</v>
      </c>
      <c r="I8">
        <v>152.48500000000001</v>
      </c>
      <c r="J8">
        <v>947.81700000000001</v>
      </c>
      <c r="K8">
        <v>1</v>
      </c>
      <c r="O8">
        <v>3.4119999999999999</v>
      </c>
      <c r="Q8">
        <v>40.281999999999996</v>
      </c>
      <c r="R8">
        <v>1000</v>
      </c>
      <c r="Z8" t="s">
        <v>506</v>
      </c>
      <c r="AA8">
        <v>0</v>
      </c>
    </row>
    <row r="9" spans="2:27">
      <c r="B9" s="2" t="s">
        <v>105</v>
      </c>
      <c r="H9">
        <v>165.029</v>
      </c>
      <c r="I9">
        <v>137.416</v>
      </c>
      <c r="J9">
        <v>947.81700000000001</v>
      </c>
      <c r="K9">
        <v>1</v>
      </c>
      <c r="O9">
        <v>3.4119999999999999</v>
      </c>
      <c r="Q9">
        <v>36.301000000000002</v>
      </c>
      <c r="R9">
        <v>1000</v>
      </c>
      <c r="Z9" t="s">
        <v>506</v>
      </c>
      <c r="AA9">
        <v>0</v>
      </c>
    </row>
    <row r="10" spans="2:27">
      <c r="B10" s="2" t="s">
        <v>106</v>
      </c>
      <c r="H10">
        <v>162.358</v>
      </c>
      <c r="I10">
        <v>135.191</v>
      </c>
      <c r="J10">
        <v>947.81700000000001</v>
      </c>
      <c r="K10">
        <v>1</v>
      </c>
      <c r="O10">
        <v>3.4119999999999999</v>
      </c>
      <c r="Q10">
        <v>35.713999999999999</v>
      </c>
      <c r="R10">
        <v>1000</v>
      </c>
      <c r="Z10" t="s">
        <v>506</v>
      </c>
      <c r="AA10">
        <v>0</v>
      </c>
    </row>
    <row r="11" spans="2:27">
      <c r="B11" s="2" t="s">
        <v>107</v>
      </c>
      <c r="E11">
        <v>251.6</v>
      </c>
      <c r="F11">
        <v>2.516</v>
      </c>
      <c r="H11">
        <v>109.057</v>
      </c>
      <c r="I11">
        <v>90.808999999999997</v>
      </c>
      <c r="J11">
        <v>947.81700000000001</v>
      </c>
      <c r="K11">
        <v>1</v>
      </c>
      <c r="O11">
        <v>3.4119999999999999</v>
      </c>
      <c r="Q11">
        <v>23.989000000000001</v>
      </c>
      <c r="R11">
        <v>1000</v>
      </c>
      <c r="Z11" t="s">
        <v>506</v>
      </c>
      <c r="AA11">
        <v>0</v>
      </c>
    </row>
    <row r="12" spans="2:27">
      <c r="B12" s="2" t="s">
        <v>80</v>
      </c>
      <c r="J12">
        <v>947.81700000000001</v>
      </c>
      <c r="K12">
        <v>1</v>
      </c>
      <c r="O12">
        <v>3.4119999999999999</v>
      </c>
      <c r="R12">
        <v>1000</v>
      </c>
      <c r="U12">
        <v>3412</v>
      </c>
      <c r="Z12" t="s">
        <v>507</v>
      </c>
      <c r="AA12">
        <v>1</v>
      </c>
    </row>
    <row r="13" spans="2:27">
      <c r="B13" s="2" t="s">
        <v>58</v>
      </c>
      <c r="J13">
        <v>947.81700000000001</v>
      </c>
      <c r="K13">
        <v>1</v>
      </c>
      <c r="O13">
        <v>3.4119999999999999</v>
      </c>
      <c r="R13">
        <v>1000</v>
      </c>
      <c r="U13">
        <v>3412</v>
      </c>
      <c r="Z13" t="s">
        <v>506</v>
      </c>
      <c r="AA13">
        <v>0</v>
      </c>
    </row>
    <row r="14" spans="2:27">
      <c r="B14" s="2" t="s">
        <v>86</v>
      </c>
      <c r="C14">
        <v>1</v>
      </c>
      <c r="D14">
        <v>1E-3</v>
      </c>
      <c r="J14">
        <v>1</v>
      </c>
      <c r="K14">
        <v>1</v>
      </c>
      <c r="M14">
        <v>1</v>
      </c>
      <c r="O14">
        <v>1</v>
      </c>
      <c r="R14">
        <v>1</v>
      </c>
      <c r="Z14" t="s">
        <v>506</v>
      </c>
      <c r="AA14">
        <v>0</v>
      </c>
    </row>
    <row r="15" spans="2:27">
      <c r="B15" s="2" t="s">
        <v>82</v>
      </c>
      <c r="J15">
        <v>947.81700000000001</v>
      </c>
      <c r="K15">
        <v>1</v>
      </c>
      <c r="M15">
        <v>2.6320000000000001</v>
      </c>
      <c r="N15">
        <v>1194</v>
      </c>
      <c r="O15">
        <v>3.4119999999999999</v>
      </c>
      <c r="P15">
        <v>1.194</v>
      </c>
      <c r="R15">
        <v>1000</v>
      </c>
      <c r="T15">
        <v>1194000</v>
      </c>
      <c r="V15">
        <v>100</v>
      </c>
      <c r="Z15" t="s">
        <v>506</v>
      </c>
      <c r="AA15">
        <v>0</v>
      </c>
    </row>
    <row r="16" spans="2:27">
      <c r="B16" s="2" t="s">
        <v>353</v>
      </c>
      <c r="J16">
        <v>947.81700000000001</v>
      </c>
      <c r="K16">
        <v>1</v>
      </c>
      <c r="O16">
        <v>3.4119999999999999</v>
      </c>
      <c r="R16">
        <v>1000</v>
      </c>
      <c r="V16">
        <v>100</v>
      </c>
      <c r="Z16" t="s">
        <v>506</v>
      </c>
      <c r="AA16">
        <v>0</v>
      </c>
    </row>
    <row r="17" spans="2:27">
      <c r="B17" s="2" t="s">
        <v>84</v>
      </c>
      <c r="J17">
        <v>947.81700000000001</v>
      </c>
      <c r="K17">
        <v>1</v>
      </c>
      <c r="O17">
        <v>3.4119999999999999</v>
      </c>
      <c r="R17">
        <v>1000</v>
      </c>
      <c r="W17">
        <v>12</v>
      </c>
      <c r="Z17" t="s">
        <v>507</v>
      </c>
      <c r="AA17">
        <v>0</v>
      </c>
    </row>
    <row r="18" spans="2:27">
      <c r="B18" s="2" t="s">
        <v>310</v>
      </c>
      <c r="J18">
        <v>947.81700000000001</v>
      </c>
      <c r="K18">
        <v>1</v>
      </c>
      <c r="O18">
        <v>3.4119999999999999</v>
      </c>
      <c r="R18">
        <v>1000</v>
      </c>
      <c r="W18">
        <v>12</v>
      </c>
      <c r="Z18" t="s">
        <v>506</v>
      </c>
      <c r="AA18">
        <v>0</v>
      </c>
    </row>
    <row r="19" spans="2:27">
      <c r="B19" s="2" t="s">
        <v>311</v>
      </c>
      <c r="J19">
        <v>947.81700000000001</v>
      </c>
      <c r="K19">
        <v>1</v>
      </c>
      <c r="O19">
        <v>3.4119999999999999</v>
      </c>
      <c r="R19">
        <v>1000</v>
      </c>
      <c r="W19">
        <v>12</v>
      </c>
      <c r="Z19" t="s">
        <v>506</v>
      </c>
      <c r="AA19">
        <v>0</v>
      </c>
    </row>
    <row r="20" spans="2:27">
      <c r="B20" s="2" t="s">
        <v>119</v>
      </c>
      <c r="J20">
        <v>947.81700000000001</v>
      </c>
      <c r="K20">
        <v>1</v>
      </c>
      <c r="O20">
        <v>3.4119999999999999</v>
      </c>
      <c r="R20">
        <v>1000</v>
      </c>
      <c r="X20">
        <v>17061</v>
      </c>
      <c r="Y20">
        <v>15477</v>
      </c>
      <c r="Z20" t="s">
        <v>506</v>
      </c>
      <c r="AA20">
        <v>0</v>
      </c>
    </row>
    <row r="21" spans="2:27">
      <c r="B21" s="2" t="s">
        <v>372</v>
      </c>
      <c r="J21">
        <v>947.81700000000001</v>
      </c>
      <c r="K21">
        <v>1</v>
      </c>
      <c r="O21">
        <v>3.4119999999999999</v>
      </c>
      <c r="R21">
        <v>1000</v>
      </c>
      <c r="U21">
        <v>3412</v>
      </c>
      <c r="Z21" t="s">
        <v>507</v>
      </c>
      <c r="AA21">
        <v>1</v>
      </c>
    </row>
    <row r="22" spans="2:27">
      <c r="B22" s="2" t="s">
        <v>123</v>
      </c>
      <c r="J22">
        <v>947.81700000000001</v>
      </c>
      <c r="K22">
        <v>1</v>
      </c>
      <c r="O22">
        <v>3.4119999999999999</v>
      </c>
      <c r="R22">
        <v>1000</v>
      </c>
      <c r="Z22" t="s">
        <v>506</v>
      </c>
      <c r="AA22">
        <v>0</v>
      </c>
    </row>
    <row r="23" spans="2:27">
      <c r="B23" s="2" t="s">
        <v>89</v>
      </c>
      <c r="J23">
        <v>947.81700000000001</v>
      </c>
      <c r="K23">
        <v>1</v>
      </c>
      <c r="O23">
        <v>3.4119999999999999</v>
      </c>
      <c r="R23">
        <v>1000</v>
      </c>
      <c r="V23">
        <v>100</v>
      </c>
      <c r="Z23" t="s">
        <v>506</v>
      </c>
      <c r="AA23">
        <v>0</v>
      </c>
    </row>
    <row r="24" spans="2:27">
      <c r="B24" s="2" t="s">
        <v>124</v>
      </c>
      <c r="E24">
        <v>103.143</v>
      </c>
      <c r="F24">
        <v>1.0309999999999999</v>
      </c>
      <c r="G24">
        <v>36.424999999999997</v>
      </c>
      <c r="J24">
        <v>947.81700000000001</v>
      </c>
      <c r="K24">
        <v>1</v>
      </c>
      <c r="L24">
        <v>1031</v>
      </c>
      <c r="O24">
        <v>3.4119999999999999</v>
      </c>
      <c r="R24">
        <v>1000</v>
      </c>
      <c r="S24">
        <v>1031430</v>
      </c>
      <c r="V24">
        <v>100</v>
      </c>
      <c r="Z24" t="s">
        <v>506</v>
      </c>
      <c r="AA24">
        <v>0</v>
      </c>
    </row>
    <row r="29" spans="2:27">
      <c r="B29" t="s">
        <v>497</v>
      </c>
    </row>
    <row r="30" spans="2:27">
      <c r="B30" s="2" t="s">
        <v>321</v>
      </c>
      <c r="C30" t="s">
        <v>333</v>
      </c>
      <c r="D30" t="s">
        <v>329</v>
      </c>
      <c r="E30" t="s">
        <v>325</v>
      </c>
      <c r="F30" t="s">
        <v>352</v>
      </c>
      <c r="G30" t="s">
        <v>508</v>
      </c>
      <c r="H30" t="s">
        <v>345</v>
      </c>
      <c r="I30" t="s">
        <v>509</v>
      </c>
      <c r="J30" t="s">
        <v>510</v>
      </c>
      <c r="K30" t="s">
        <v>389</v>
      </c>
    </row>
    <row r="31" spans="2:27">
      <c r="B31" s="2" t="s">
        <v>295</v>
      </c>
      <c r="C31" t="s">
        <v>511</v>
      </c>
      <c r="D31" t="s">
        <v>512</v>
      </c>
      <c r="E31" t="s">
        <v>345</v>
      </c>
      <c r="F31" t="s">
        <v>509</v>
      </c>
      <c r="G31" t="s">
        <v>513</v>
      </c>
      <c r="H31" t="s">
        <v>510</v>
      </c>
    </row>
    <row r="32" spans="2:27">
      <c r="B32" s="2" t="s">
        <v>297</v>
      </c>
      <c r="C32" t="s">
        <v>511</v>
      </c>
      <c r="D32" t="s">
        <v>512</v>
      </c>
      <c r="E32" t="s">
        <v>345</v>
      </c>
      <c r="F32" t="s">
        <v>509</v>
      </c>
      <c r="G32" t="s">
        <v>513</v>
      </c>
      <c r="H32" t="s">
        <v>510</v>
      </c>
    </row>
    <row r="33" spans="2:10">
      <c r="B33" s="2" t="s">
        <v>299</v>
      </c>
      <c r="C33" t="s">
        <v>511</v>
      </c>
      <c r="D33" t="s">
        <v>512</v>
      </c>
      <c r="E33" t="s">
        <v>345</v>
      </c>
      <c r="F33" t="s">
        <v>509</v>
      </c>
      <c r="G33" t="s">
        <v>513</v>
      </c>
      <c r="H33" t="s">
        <v>510</v>
      </c>
    </row>
    <row r="34" spans="2:10">
      <c r="B34" s="2" t="s">
        <v>301</v>
      </c>
      <c r="C34" t="s">
        <v>511</v>
      </c>
      <c r="D34" t="s">
        <v>512</v>
      </c>
      <c r="E34" t="s">
        <v>345</v>
      </c>
      <c r="F34" t="s">
        <v>509</v>
      </c>
      <c r="G34" t="s">
        <v>513</v>
      </c>
      <c r="H34" t="s">
        <v>510</v>
      </c>
    </row>
    <row r="35" spans="2:10">
      <c r="B35" s="2" t="s">
        <v>105</v>
      </c>
      <c r="C35" t="s">
        <v>511</v>
      </c>
      <c r="D35" t="s">
        <v>512</v>
      </c>
      <c r="E35" t="s">
        <v>345</v>
      </c>
      <c r="F35" t="s">
        <v>509</v>
      </c>
      <c r="G35" t="s">
        <v>513</v>
      </c>
      <c r="H35" t="s">
        <v>510</v>
      </c>
    </row>
    <row r="36" spans="2:10">
      <c r="B36" s="2" t="s">
        <v>106</v>
      </c>
      <c r="C36" t="s">
        <v>511</v>
      </c>
      <c r="D36" t="s">
        <v>512</v>
      </c>
      <c r="E36" t="s">
        <v>345</v>
      </c>
      <c r="F36" t="s">
        <v>509</v>
      </c>
      <c r="G36" t="s">
        <v>513</v>
      </c>
      <c r="H36" t="s">
        <v>510</v>
      </c>
    </row>
    <row r="37" spans="2:10">
      <c r="B37" s="2" t="s">
        <v>107</v>
      </c>
      <c r="C37" t="s">
        <v>329</v>
      </c>
      <c r="D37" t="s">
        <v>325</v>
      </c>
      <c r="E37" t="s">
        <v>511</v>
      </c>
      <c r="F37" t="s">
        <v>512</v>
      </c>
      <c r="G37" t="s">
        <v>345</v>
      </c>
      <c r="H37" t="s">
        <v>509</v>
      </c>
      <c r="I37" t="s">
        <v>513</v>
      </c>
      <c r="J37" t="s">
        <v>510</v>
      </c>
    </row>
    <row r="38" spans="2:10">
      <c r="B38" s="2" t="s">
        <v>80</v>
      </c>
      <c r="C38" t="s">
        <v>363</v>
      </c>
      <c r="D38" t="s">
        <v>386</v>
      </c>
      <c r="E38" t="s">
        <v>345</v>
      </c>
      <c r="F38" t="s">
        <v>509</v>
      </c>
      <c r="G38" t="s">
        <v>510</v>
      </c>
    </row>
    <row r="39" spans="2:10">
      <c r="B39" s="2" t="s">
        <v>58</v>
      </c>
      <c r="C39" t="s">
        <v>363</v>
      </c>
    </row>
    <row r="40" spans="2:10">
      <c r="B40" s="2" t="s">
        <v>110</v>
      </c>
      <c r="C40" t="s">
        <v>514</v>
      </c>
    </row>
    <row r="41" spans="2:10">
      <c r="B41" s="2" t="s">
        <v>286</v>
      </c>
      <c r="C41" t="s">
        <v>345</v>
      </c>
      <c r="D41" t="s">
        <v>509</v>
      </c>
      <c r="E41" t="s">
        <v>510</v>
      </c>
      <c r="F41" t="s">
        <v>389</v>
      </c>
      <c r="G41" t="s">
        <v>356</v>
      </c>
      <c r="H41" t="s">
        <v>367</v>
      </c>
      <c r="I41" t="s">
        <v>360</v>
      </c>
      <c r="J41" t="s">
        <v>515</v>
      </c>
    </row>
    <row r="42" spans="2:10">
      <c r="B42" s="2" t="s">
        <v>115</v>
      </c>
      <c r="C42" t="s">
        <v>345</v>
      </c>
      <c r="D42" t="s">
        <v>509</v>
      </c>
      <c r="E42" t="s">
        <v>510</v>
      </c>
      <c r="F42" t="s">
        <v>389</v>
      </c>
    </row>
    <row r="43" spans="2:10">
      <c r="B43" s="2" t="s">
        <v>116</v>
      </c>
      <c r="C43" t="s">
        <v>345</v>
      </c>
      <c r="D43" t="s">
        <v>509</v>
      </c>
      <c r="E43" t="s">
        <v>510</v>
      </c>
      <c r="F43" t="s">
        <v>393</v>
      </c>
    </row>
    <row r="44" spans="2:10">
      <c r="B44" s="2" t="s">
        <v>117</v>
      </c>
      <c r="C44" t="s">
        <v>345</v>
      </c>
      <c r="D44" t="s">
        <v>509</v>
      </c>
      <c r="E44" t="s">
        <v>510</v>
      </c>
      <c r="F44" t="s">
        <v>393</v>
      </c>
    </row>
    <row r="45" spans="2:10">
      <c r="B45" s="2" t="s">
        <v>118</v>
      </c>
      <c r="C45" t="s">
        <v>345</v>
      </c>
      <c r="D45" t="s">
        <v>509</v>
      </c>
      <c r="E45" t="s">
        <v>510</v>
      </c>
      <c r="F45" t="s">
        <v>393</v>
      </c>
    </row>
    <row r="46" spans="2:10">
      <c r="B46" s="2" t="s">
        <v>119</v>
      </c>
      <c r="C46" t="s">
        <v>345</v>
      </c>
      <c r="D46" t="s">
        <v>509</v>
      </c>
      <c r="E46" t="s">
        <v>510</v>
      </c>
      <c r="F46" t="s">
        <v>397</v>
      </c>
      <c r="G46" t="s">
        <v>401</v>
      </c>
    </row>
    <row r="47" spans="2:10">
      <c r="B47" s="2" t="s">
        <v>122</v>
      </c>
      <c r="C47" t="s">
        <v>363</v>
      </c>
      <c r="D47" t="s">
        <v>386</v>
      </c>
      <c r="E47" t="s">
        <v>345</v>
      </c>
      <c r="F47" t="s">
        <v>509</v>
      </c>
      <c r="G47" t="s">
        <v>510</v>
      </c>
    </row>
    <row r="48" spans="2:10">
      <c r="B48" s="2" t="s">
        <v>123</v>
      </c>
      <c r="C48" t="s">
        <v>363</v>
      </c>
      <c r="D48" t="s">
        <v>345</v>
      </c>
      <c r="E48" t="s">
        <v>509</v>
      </c>
      <c r="F48" t="s">
        <v>510</v>
      </c>
    </row>
    <row r="49" spans="2:11">
      <c r="B49" s="2" t="s">
        <v>124</v>
      </c>
      <c r="C49" t="s">
        <v>333</v>
      </c>
      <c r="D49" t="s">
        <v>329</v>
      </c>
      <c r="E49" t="s">
        <v>325</v>
      </c>
      <c r="F49" t="s">
        <v>352</v>
      </c>
      <c r="G49" t="s">
        <v>378</v>
      </c>
      <c r="H49" t="s">
        <v>345</v>
      </c>
      <c r="I49" t="s">
        <v>509</v>
      </c>
      <c r="J49" t="s">
        <v>510</v>
      </c>
      <c r="K49" t="s">
        <v>389</v>
      </c>
    </row>
  </sheetData>
  <mergeCells count="1">
    <mergeCell ref="C2:Y2"/>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461d41c-edf5-4a74-a1c9-708cf9b420b1">
      <Terms xmlns="http://schemas.microsoft.com/office/infopath/2007/PartnerControls"/>
    </lcf76f155ced4ddcb4097134ff3c332f>
    <SharedWithUsers xmlns="635ecd9b-6a52-46fc-aa27-eb24cfccd1b8">
      <UserInfo>
        <DisplayName>Leslie Yu</DisplayName>
        <AccountId>13178</AccountId>
        <AccountType/>
      </UserInfo>
      <UserInfo>
        <DisplayName>Kristen Jaczko</DisplayName>
        <AccountId>27</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42C283A4CC7CD49BFC92BB328B0B3E7" ma:contentTypeVersion="16" ma:contentTypeDescription="Create a new document." ma:contentTypeScope="" ma:versionID="90408e68af0fbe4d0286ffd279b977cc">
  <xsd:schema xmlns:xsd="http://www.w3.org/2001/XMLSchema" xmlns:xs="http://www.w3.org/2001/XMLSchema" xmlns:p="http://schemas.microsoft.com/office/2006/metadata/properties" xmlns:ns2="b461d41c-edf5-4a74-a1c9-708cf9b420b1" xmlns:ns3="635ecd9b-6a52-46fc-aa27-eb24cfccd1b8" targetNamespace="http://schemas.microsoft.com/office/2006/metadata/properties" ma:root="true" ma:fieldsID="c98d4ca9626416c8bdd691ac5462d174" ns2:_="" ns3:_="">
    <xsd:import namespace="b461d41c-edf5-4a74-a1c9-708cf9b420b1"/>
    <xsd:import namespace="635ecd9b-6a52-46fc-aa27-eb24cfccd1b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61d41c-edf5-4a74-a1c9-708cf9b420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7db25c2-f5f0-4a0b-a02c-73fa9a4e2da6"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5ecd9b-6a52-46fc-aa27-eb24cfccd1b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74CF87-3B3B-4B1E-9A16-BF7722B35313}"/>
</file>

<file path=customXml/itemProps2.xml><?xml version="1.0" encoding="utf-8"?>
<ds:datastoreItem xmlns:ds="http://schemas.openxmlformats.org/officeDocument/2006/customXml" ds:itemID="{4C6020A3-3378-4858-A3C8-5CB454BADF6E}"/>
</file>

<file path=customXml/itemProps3.xml><?xml version="1.0" encoding="utf-8"?>
<ds:datastoreItem xmlns:ds="http://schemas.openxmlformats.org/officeDocument/2006/customXml" ds:itemID="{3D7F8F55-9EB6-437F-BE35-145564518B3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Purpose Building</dc:creator>
  <cp:keywords/>
  <dc:description/>
  <cp:lastModifiedBy/>
  <cp:revision/>
  <dcterms:created xsi:type="dcterms:W3CDTF">2019-09-16T01:25:51Z</dcterms:created>
  <dcterms:modified xsi:type="dcterms:W3CDTF">2024-12-18T16:54:09Z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0x010100942C283A4CC7CD49BFC92BB328B0B3E7</vt:lpwstr>
  </property>
  <property fmtid="{D5CDD505-2E9C-101B-9397-08002B2CF9AE}" pid="3" name="Order">
    <vt:r8>475800</vt:r8>
  </property>
  <property fmtid="{D5CDD505-2E9C-101B-9397-08002B2CF9AE}" pid="4" name="Logical Architecture">
    <vt:lpwstr/>
  </property>
  <property fmtid="{D5CDD505-2E9C-101B-9397-08002B2CF9AE}" pid="5" name="MediaServiceImageTags">
    <vt:lpwstr/>
  </property>
  <property fmtid="{D5CDD505-2E9C-101B-9397-08002B2CF9AE}" pid="6" name="mf81416f5a5d4ae89d72b7154a90f9e2">
    <vt:lpwstr/>
  </property>
  <property fmtid="{D5CDD505-2E9C-101B-9397-08002B2CF9AE}" pid="7" name="Logical_x0020_Architecture">
    <vt:lpwstr/>
  </property>
  <property fmtid="{D5CDD505-2E9C-101B-9397-08002B2CF9AE}" pid="8" name="TaxCatchAll">
    <vt:lpwstr/>
  </property>
</Properties>
</file>